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S:\MTA\Conference\2016\forecasting\"/>
    </mc:Choice>
  </mc:AlternateContent>
  <bookViews>
    <workbookView xWindow="0" yWindow="0" windowWidth="25200" windowHeight="11985" activeTab="2"/>
  </bookViews>
  <sheets>
    <sheet name="fire Department forecast summar" sheetId="8" r:id="rId1"/>
    <sheet name="fire Department budget" sheetId="5" r:id="rId2"/>
    <sheet name="wage and fringe tables" sheetId="4" r:id="rId3"/>
    <sheet name="wage and fringe tables with for" sheetId="6" r:id="rId4"/>
  </sheets>
  <definedNames>
    <definedName name="_xlnm.Print_Area" localSheetId="2">'wage and fringe tables'!$A$19:$I$32</definedName>
    <definedName name="_xlnm.Print_Area" localSheetId="3">'wage and fringe tables with for'!$A$21:$I$46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4" l="1"/>
  <c r="Y10" i="4"/>
  <c r="Y9" i="4"/>
  <c r="Y8" i="4"/>
  <c r="Y7" i="4"/>
  <c r="Y6" i="4"/>
  <c r="Y5" i="4"/>
  <c r="Y4" i="4"/>
  <c r="O16" i="4"/>
  <c r="O10" i="4"/>
  <c r="O9" i="4"/>
  <c r="O8" i="4"/>
  <c r="S8" i="4" s="1"/>
  <c r="O7" i="4"/>
  <c r="S7" i="4" s="1"/>
  <c r="O6" i="4"/>
  <c r="O5" i="4"/>
  <c r="O4" i="4"/>
  <c r="F32" i="8"/>
  <c r="F36" i="8" s="1"/>
  <c r="E32" i="8"/>
  <c r="E36" i="8" s="1"/>
  <c r="D32" i="8"/>
  <c r="D36" i="8" s="1"/>
  <c r="D38" i="8" s="1"/>
  <c r="E37" i="8" s="1"/>
  <c r="C32" i="8"/>
  <c r="B32" i="8"/>
  <c r="E40" i="5"/>
  <c r="D40" i="5"/>
  <c r="F35" i="5"/>
  <c r="F40" i="5" s="1"/>
  <c r="E35" i="5"/>
  <c r="S30" i="4"/>
  <c r="G27" i="4"/>
  <c r="G26" i="4"/>
  <c r="G25" i="4"/>
  <c r="G24" i="4"/>
  <c r="G23" i="4"/>
  <c r="G29" i="4"/>
  <c r="G28" i="4"/>
  <c r="Y42" i="4"/>
  <c r="Y41" i="4"/>
  <c r="Y40" i="4"/>
  <c r="Y39" i="4"/>
  <c r="Y38" i="4"/>
  <c r="Y37" i="4"/>
  <c r="Y36" i="4"/>
  <c r="Y30" i="4" s="1"/>
  <c r="Y35" i="4"/>
  <c r="Y34" i="4"/>
  <c r="O42" i="4"/>
  <c r="O41" i="4"/>
  <c r="O40" i="4"/>
  <c r="O39" i="4"/>
  <c r="O38" i="4"/>
  <c r="O37" i="4"/>
  <c r="O36" i="4"/>
  <c r="O30" i="4" s="1"/>
  <c r="O35" i="4"/>
  <c r="O34" i="4"/>
  <c r="Y28" i="4"/>
  <c r="Y25" i="4"/>
  <c r="Y26" i="4"/>
  <c r="Y24" i="4"/>
  <c r="Y23" i="4"/>
  <c r="W16" i="4"/>
  <c r="AC16" i="4" s="1"/>
  <c r="AC30" i="4" s="1"/>
  <c r="AA12" i="4"/>
  <c r="W6" i="4"/>
  <c r="O29" i="4"/>
  <c r="O28" i="4"/>
  <c r="O27" i="4"/>
  <c r="O26" i="4"/>
  <c r="O25" i="4"/>
  <c r="O24" i="4"/>
  <c r="O23" i="4"/>
  <c r="O31" i="4" s="1"/>
  <c r="M16" i="4"/>
  <c r="M10" i="4"/>
  <c r="M9" i="4"/>
  <c r="M8" i="4"/>
  <c r="M7" i="4"/>
  <c r="M6" i="4"/>
  <c r="M5" i="4"/>
  <c r="M4" i="4"/>
  <c r="S16" i="4"/>
  <c r="Q30" i="4" s="1"/>
  <c r="Q12" i="4"/>
  <c r="S10" i="4"/>
  <c r="S29" i="4" s="1"/>
  <c r="S9" i="4"/>
  <c r="S28" i="4" s="1"/>
  <c r="S6" i="4"/>
  <c r="S25" i="4" s="1"/>
  <c r="S5" i="4"/>
  <c r="W5" i="4" s="1"/>
  <c r="AA30" i="4" l="1"/>
  <c r="W30" i="4" s="1"/>
  <c r="Q26" i="4"/>
  <c r="W7" i="4"/>
  <c r="S26" i="4"/>
  <c r="Q27" i="4"/>
  <c r="W8" i="4"/>
  <c r="AC8" i="4" s="1"/>
  <c r="S27" i="4"/>
  <c r="AC6" i="4"/>
  <c r="Q24" i="4"/>
  <c r="Q28" i="4"/>
  <c r="M28" i="4" s="1"/>
  <c r="W9" i="4"/>
  <c r="Q25" i="4"/>
  <c r="M25" i="4" s="1"/>
  <c r="Q29" i="4"/>
  <c r="M29" i="4" s="1"/>
  <c r="W10" i="4"/>
  <c r="S24" i="4"/>
  <c r="E38" i="8"/>
  <c r="F37" i="8" s="1"/>
  <c r="F38" i="8" s="1"/>
  <c r="Y27" i="4"/>
  <c r="Y29" i="4"/>
  <c r="AC5" i="4"/>
  <c r="Y31" i="4"/>
  <c r="AC7" i="4"/>
  <c r="M30" i="4"/>
  <c r="O12" i="4"/>
  <c r="M12" i="4"/>
  <c r="S4" i="4"/>
  <c r="M26" i="4" l="1"/>
  <c r="M27" i="4"/>
  <c r="M24" i="4"/>
  <c r="AA26" i="4"/>
  <c r="AC26" i="4"/>
  <c r="AA24" i="4"/>
  <c r="AC24" i="4"/>
  <c r="AA25" i="4"/>
  <c r="AC25" i="4"/>
  <c r="AC10" i="4"/>
  <c r="AC9" i="4"/>
  <c r="AA27" i="4"/>
  <c r="AC27" i="4"/>
  <c r="S12" i="4"/>
  <c r="W4" i="4"/>
  <c r="Q23" i="4"/>
  <c r="S23" i="4"/>
  <c r="S31" i="4" s="1"/>
  <c r="W27" i="4" l="1"/>
  <c r="AA29" i="4"/>
  <c r="AC29" i="4"/>
  <c r="AA28" i="4"/>
  <c r="AC28" i="4"/>
  <c r="W24" i="4"/>
  <c r="W25" i="4"/>
  <c r="W26" i="4"/>
  <c r="Q31" i="4"/>
  <c r="M23" i="4"/>
  <c r="M31" i="4" s="1"/>
  <c r="Y12" i="4"/>
  <c r="AC4" i="4"/>
  <c r="W12" i="4"/>
  <c r="W28" i="4" l="1"/>
  <c r="W29" i="4"/>
  <c r="AA23" i="4"/>
  <c r="AC23" i="4"/>
  <c r="AC31" i="4" s="1"/>
  <c r="AC12" i="4"/>
  <c r="AA31" i="4" l="1"/>
  <c r="W23" i="4"/>
  <c r="W31" i="4" s="1"/>
  <c r="E23" i="4" l="1"/>
  <c r="G30" i="6" l="1"/>
  <c r="E30" i="6"/>
  <c r="G29" i="6"/>
  <c r="E29" i="6"/>
  <c r="G28" i="6"/>
  <c r="E28" i="6"/>
  <c r="G27" i="6"/>
  <c r="E27" i="6"/>
  <c r="G26" i="6"/>
  <c r="E26" i="6"/>
  <c r="G25" i="6"/>
  <c r="E25" i="6"/>
  <c r="G24" i="6"/>
  <c r="E24" i="6"/>
  <c r="G23" i="6"/>
  <c r="E23" i="6"/>
  <c r="E31" i="6" s="1"/>
  <c r="E16" i="6"/>
  <c r="I16" i="6" s="1"/>
  <c r="I30" i="6" s="1"/>
  <c r="C30" i="6" s="1"/>
  <c r="G12" i="6"/>
  <c r="C12" i="6"/>
  <c r="E10" i="6"/>
  <c r="I10" i="6" s="1"/>
  <c r="I29" i="6" s="1"/>
  <c r="E9" i="6"/>
  <c r="I9" i="6" s="1"/>
  <c r="I28" i="6" s="1"/>
  <c r="E8" i="6"/>
  <c r="I8" i="6" s="1"/>
  <c r="I27" i="6" s="1"/>
  <c r="E7" i="6"/>
  <c r="I7" i="6" s="1"/>
  <c r="I26" i="6" s="1"/>
  <c r="E6" i="6"/>
  <c r="I6" i="6" s="1"/>
  <c r="I25" i="6" s="1"/>
  <c r="E5" i="6"/>
  <c r="I5" i="6" s="1"/>
  <c r="I24" i="6" s="1"/>
  <c r="C24" i="6" s="1"/>
  <c r="E4" i="6"/>
  <c r="I4" i="6" s="1"/>
  <c r="E16" i="4"/>
  <c r="I16" i="4" s="1"/>
  <c r="I30" i="4" s="1"/>
  <c r="G30" i="4"/>
  <c r="E30" i="4"/>
  <c r="D35" i="5"/>
  <c r="D43" i="5" s="1"/>
  <c r="E42" i="5" s="1"/>
  <c r="E43" i="5" s="1"/>
  <c r="F42" i="5" s="1"/>
  <c r="F43" i="5" s="1"/>
  <c r="C35" i="5"/>
  <c r="B35" i="5"/>
  <c r="E29" i="4"/>
  <c r="E28" i="4"/>
  <c r="E27" i="4"/>
  <c r="E26" i="4"/>
  <c r="E25" i="4"/>
  <c r="E24" i="4"/>
  <c r="G12" i="4"/>
  <c r="C12" i="4"/>
  <c r="E10" i="4"/>
  <c r="I10" i="4" s="1"/>
  <c r="I29" i="4" s="1"/>
  <c r="E9" i="4"/>
  <c r="I9" i="4" s="1"/>
  <c r="I28" i="4" s="1"/>
  <c r="E8" i="4"/>
  <c r="I8" i="4" s="1"/>
  <c r="I27" i="4" s="1"/>
  <c r="E7" i="4"/>
  <c r="I7" i="4" s="1"/>
  <c r="I26" i="4" s="1"/>
  <c r="E6" i="4"/>
  <c r="I6" i="4" s="1"/>
  <c r="I25" i="4" s="1"/>
  <c r="E5" i="4"/>
  <c r="I5" i="4" s="1"/>
  <c r="I24" i="4" s="1"/>
  <c r="E4" i="4"/>
  <c r="E12" i="6" l="1"/>
  <c r="E31" i="4"/>
  <c r="C25" i="6"/>
  <c r="C26" i="6"/>
  <c r="C28" i="6"/>
  <c r="G31" i="6"/>
  <c r="C29" i="6"/>
  <c r="C27" i="6"/>
  <c r="I12" i="6"/>
  <c r="I23" i="6"/>
  <c r="C30" i="4"/>
  <c r="C27" i="4"/>
  <c r="E12" i="4"/>
  <c r="C25" i="4"/>
  <c r="C29" i="4"/>
  <c r="C24" i="4"/>
  <c r="C28" i="4"/>
  <c r="C26" i="4"/>
  <c r="G31" i="4"/>
  <c r="I4" i="4"/>
  <c r="I12" i="4" l="1"/>
  <c r="I23" i="4"/>
  <c r="I31" i="6"/>
  <c r="C23" i="6"/>
  <c r="C31" i="6" s="1"/>
  <c r="I31" i="4" l="1"/>
  <c r="C23" i="4"/>
  <c r="C31" i="4" s="1"/>
</calcChain>
</file>

<file path=xl/sharedStrings.xml><?xml version="1.0" encoding="utf-8"?>
<sst xmlns="http://schemas.openxmlformats.org/spreadsheetml/2006/main" count="277" uniqueCount="69">
  <si>
    <t>719.000  HEALTH &amp; DENTAL INSURANCE</t>
  </si>
  <si>
    <t>720.000  LIFE INSURANCE</t>
  </si>
  <si>
    <t>801.000  PROFESSIONAL SERVICES</t>
  </si>
  <si>
    <t>730.000  POSTAGE</t>
  </si>
  <si>
    <t>917.000  WORKERS COMPENSATION INSURANCE</t>
  </si>
  <si>
    <t>867.000  GAS &amp; OIL</t>
  </si>
  <si>
    <t>757.000  OPERATING SUPPLIES</t>
  </si>
  <si>
    <t>913.000  INSURANCE &amp; BONDS FLEET</t>
  </si>
  <si>
    <t>742.000  FIRE PREVENTION MATERIALS</t>
  </si>
  <si>
    <t>863.001  AUTO &amp; TRUCK MAIN STATION #1</t>
  </si>
  <si>
    <t>920.004  UTILITIES HEAT</t>
  </si>
  <si>
    <t>920.005  UTILITIES LIGHT</t>
  </si>
  <si>
    <t>920.006  UTILITIES TELEPHONE</t>
  </si>
  <si>
    <t>931.005  BLDG MAINTENANCE STATION #1</t>
  </si>
  <si>
    <t>Prior Year</t>
  </si>
  <si>
    <t>Current Budget</t>
  </si>
  <si>
    <t>Proposed Budget</t>
  </si>
  <si>
    <t>863.003  AUTO &amp; TRUCK MAIN STATION #2</t>
  </si>
  <si>
    <t>931.007  BLDG MAINTENANCE STATION #2</t>
  </si>
  <si>
    <t>Employee
Name</t>
  </si>
  <si>
    <t>Current Salary</t>
  </si>
  <si>
    <t>Proj.
Increase</t>
  </si>
  <si>
    <t>Step increase</t>
  </si>
  <si>
    <t>Total Proj. Salary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</si>
  <si>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</si>
  <si>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</si>
  <si>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</si>
  <si>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</si>
  <si>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</si>
  <si>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</si>
  <si>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</si>
  <si>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TOTALS</t>
  </si>
  <si>
    <t>Increase %</t>
  </si>
  <si>
    <t>Total fringe cost</t>
  </si>
  <si>
    <t>Health Insurance</t>
  </si>
  <si>
    <t>Social Sec.</t>
  </si>
  <si>
    <t>Medicare</t>
  </si>
  <si>
    <t xml:space="preserve"> </t>
  </si>
  <si>
    <t>HEALTH INSURANCE:</t>
  </si>
  <si>
    <t>Medicare:</t>
  </si>
  <si>
    <t>Coverge A</t>
  </si>
  <si>
    <t>Purple Cross</t>
  </si>
  <si>
    <t>Coverage B</t>
  </si>
  <si>
    <t>Coverage C</t>
  </si>
  <si>
    <t>Coverage D</t>
  </si>
  <si>
    <t>Coverage E</t>
  </si>
  <si>
    <t>Coverage A</t>
  </si>
  <si>
    <t>Acme</t>
  </si>
  <si>
    <t>Coverge C</t>
  </si>
  <si>
    <t>No coverage</t>
  </si>
  <si>
    <t>715.000  F.I.C.A.</t>
  </si>
  <si>
    <t>Wage Summary-Firefighters</t>
  </si>
  <si>
    <t>705.000  SALARY - CHIEF</t>
  </si>
  <si>
    <t>706.100  SALARY - FIREFIGHTERS</t>
  </si>
  <si>
    <t>706.011  FIRE CLERICAL</t>
  </si>
  <si>
    <t>Fire Chief</t>
  </si>
  <si>
    <t>increase %</t>
  </si>
  <si>
    <t>Fringe Benefit Projection Fire Department</t>
  </si>
  <si>
    <t>715.1     MEDICARE</t>
  </si>
  <si>
    <t>increase in insurance</t>
  </si>
  <si>
    <t>Forecast</t>
  </si>
  <si>
    <t>Department Costs</t>
  </si>
  <si>
    <t>Projected Tax Revenue</t>
  </si>
  <si>
    <t>Revnues-Expenditures</t>
  </si>
  <si>
    <t>Beginning FB</t>
  </si>
  <si>
    <t>Ending FB</t>
  </si>
  <si>
    <t>970.000  CAPITAL OUTLAY</t>
  </si>
  <si>
    <t>State Reimbursement -ES</t>
  </si>
  <si>
    <t>Revenues-Expenditures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</si>
</sst>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entury Gothic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Century Gothic"/>
      <family val="2"/>
    </font>
    <font>
      <sz val="8"/>
      <name val="Arial"/>
      <family val="2"/>
    </font>
    <font>
      <sz val="8"/>
      <name val="Century Gothic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Fill="1" applyAlignment="1">
      <alignment horizontal="right" wrapText="1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3" fillId="0" borderId="0" xfId="0" applyNumberFormat="1" applyFont="1"/>
    <xf numFmtId="10" fontId="3" fillId="0" borderId="0" xfId="1" applyNumberFormat="1" applyFont="1"/>
    <xf numFmtId="43" fontId="4" fillId="0" borderId="0" xfId="1" applyFont="1"/>
    <xf numFmtId="0" fontId="4" fillId="0" borderId="0" xfId="0" applyFont="1"/>
    <xf numFmtId="0" fontId="5" fillId="0" borderId="0" xfId="0" applyFont="1"/>
    <xf numFmtId="164" fontId="0" fillId="0" borderId="0" xfId="1" applyNumberFormat="1" applyFont="1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/>
    <xf numFmtId="43" fontId="8" fillId="0" borderId="0" xfId="1" applyFont="1"/>
    <xf numFmtId="0" fontId="9" fillId="0" borderId="0" xfId="0" applyFont="1"/>
    <xf numFmtId="43" fontId="10" fillId="0" borderId="0" xfId="1" applyFont="1" applyAlignment="1">
      <alignment horizontal="center" wrapText="1"/>
    </xf>
    <xf numFmtId="43" fontId="10" fillId="0" borderId="0" xfId="1" applyFont="1"/>
    <xf numFmtId="0" fontId="10" fillId="0" borderId="0" xfId="0" applyFont="1"/>
    <xf numFmtId="43" fontId="10" fillId="0" borderId="0" xfId="0" applyNumberFormat="1" applyFont="1"/>
    <xf numFmtId="164" fontId="0" fillId="2" borderId="0" xfId="1" applyNumberFormat="1" applyFont="1" applyFill="1"/>
    <xf numFmtId="9" fontId="0" fillId="0" borderId="0" xfId="4" applyFont="1"/>
    <xf numFmtId="164" fontId="0" fillId="0" borderId="0" xfId="0" applyNumberFormat="1"/>
    <xf numFmtId="164" fontId="0" fillId="0" borderId="1" xfId="1" applyNumberFormat="1" applyFont="1" applyBorder="1"/>
    <xf numFmtId="164" fontId="0" fillId="0" borderId="2" xfId="0" applyNumberFormat="1" applyBorder="1"/>
  </cellXfs>
  <cellStyles count="5">
    <cellStyle name="Comma" xfId="1" builtinId="3"/>
    <cellStyle name="Normal" xfId="0" builtinId="0"/>
    <cellStyle name="Normal 2" xfId="2"/>
    <cellStyle name="Percent" xfId="4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38"/>
  <sheetViews>
    <sheetView workbookViewId="0">
      <selection activeCell="A9" sqref="A9:D36"/>
    </sheetView>
  </sheetViews>
  <sheetFormatPr defaultRowHeight="12.75" x14ac:dyDescent="0.2"/>
  <cols>
    <col min="1" max="1" width="41.140625" customWidth="1"/>
    <col min="2" max="3" width="11.28515625" hidden="1" customWidth="1"/>
    <col min="4" max="4" width="11.28515625" bestFit="1" customWidth="1"/>
    <col min="5" max="6" width="10" customWidth="1"/>
  </cols>
  <sheetData>
    <row r="8" spans="1:6" x14ac:dyDescent="0.2">
      <c r="D8">
        <v>2016</v>
      </c>
      <c r="E8">
        <v>2017</v>
      </c>
      <c r="F8">
        <v>2018</v>
      </c>
    </row>
    <row r="9" spans="1:6" ht="25.5" x14ac:dyDescent="0.2">
      <c r="B9" s="15" t="s">
        <v>14</v>
      </c>
      <c r="C9" s="3" t="s">
        <v>15</v>
      </c>
      <c r="D9" s="4" t="s">
        <v>16</v>
      </c>
      <c r="E9" s="4" t="s">
        <v>60</v>
      </c>
      <c r="F9" s="4" t="s">
        <v>60</v>
      </c>
    </row>
    <row r="10" spans="1:6" x14ac:dyDescent="0.2">
      <c r="A10" s="16" t="s">
        <v>52</v>
      </c>
      <c r="B10" s="14">
        <v>55845</v>
      </c>
      <c r="C10" s="14">
        <v>64845</v>
      </c>
      <c r="D10" s="24">
        <v>66795</v>
      </c>
      <c r="E10" s="24">
        <v>68794</v>
      </c>
      <c r="F10" s="24">
        <v>70858</v>
      </c>
    </row>
    <row r="11" spans="1:6" x14ac:dyDescent="0.2">
      <c r="A11" s="16" t="s">
        <v>53</v>
      </c>
      <c r="B11" s="14">
        <v>216359</v>
      </c>
      <c r="C11" s="14">
        <v>228750</v>
      </c>
      <c r="D11" s="24">
        <v>234701</v>
      </c>
      <c r="E11" s="24">
        <v>240481</v>
      </c>
      <c r="F11" s="24">
        <v>246392</v>
      </c>
    </row>
    <row r="12" spans="1:6" x14ac:dyDescent="0.2">
      <c r="A12" s="16" t="s">
        <v>54</v>
      </c>
      <c r="B12" s="14">
        <v>26365</v>
      </c>
      <c r="C12" s="14">
        <v>26400</v>
      </c>
      <c r="D12" s="14">
        <v>0</v>
      </c>
      <c r="E12" s="14">
        <v>0</v>
      </c>
      <c r="F12" s="14">
        <v>0</v>
      </c>
    </row>
    <row r="13" spans="1:6" x14ac:dyDescent="0.2">
      <c r="A13" t="s">
        <v>50</v>
      </c>
      <c r="B13" s="14">
        <v>1985</v>
      </c>
      <c r="C13" s="14">
        <v>1990</v>
      </c>
      <c r="D13" s="24">
        <v>2108</v>
      </c>
      <c r="E13" s="24">
        <v>2204</v>
      </c>
      <c r="F13" s="24">
        <v>2254</v>
      </c>
    </row>
    <row r="14" spans="1:6" x14ac:dyDescent="0.2">
      <c r="A14" s="16" t="s">
        <v>58</v>
      </c>
      <c r="B14" s="14">
        <v>4175</v>
      </c>
      <c r="C14" s="14">
        <v>4200</v>
      </c>
      <c r="D14" s="24">
        <v>4372</v>
      </c>
      <c r="E14" s="24">
        <v>4485</v>
      </c>
      <c r="F14" s="24">
        <v>4600</v>
      </c>
    </row>
    <row r="15" spans="1:6" x14ac:dyDescent="0.2">
      <c r="A15" t="s">
        <v>0</v>
      </c>
      <c r="B15" s="14">
        <v>56514</v>
      </c>
      <c r="C15" s="14">
        <v>58000</v>
      </c>
      <c r="D15" s="24">
        <v>62060</v>
      </c>
      <c r="E15" s="24">
        <v>67025</v>
      </c>
      <c r="F15" s="24">
        <v>71046</v>
      </c>
    </row>
    <row r="16" spans="1:6" x14ac:dyDescent="0.2">
      <c r="A16" t="s">
        <v>1</v>
      </c>
      <c r="B16" s="14">
        <v>980</v>
      </c>
      <c r="C16" s="14">
        <v>980</v>
      </c>
      <c r="D16" s="14">
        <v>1012</v>
      </c>
      <c r="E16" s="14">
        <v>1020</v>
      </c>
      <c r="F16" s="14">
        <v>1020</v>
      </c>
    </row>
    <row r="17" spans="1:6" x14ac:dyDescent="0.2">
      <c r="A17" t="s">
        <v>3</v>
      </c>
      <c r="B17" s="14">
        <v>750</v>
      </c>
      <c r="C17" s="14">
        <v>1450</v>
      </c>
      <c r="D17" s="14">
        <v>975</v>
      </c>
      <c r="E17" s="14">
        <v>975</v>
      </c>
      <c r="F17" s="14">
        <v>975</v>
      </c>
    </row>
    <row r="18" spans="1:6" x14ac:dyDescent="0.2">
      <c r="A18" t="s">
        <v>8</v>
      </c>
      <c r="B18" s="14">
        <v>4000</v>
      </c>
      <c r="C18" s="14">
        <v>4000</v>
      </c>
      <c r="D18" s="14">
        <v>2500</v>
      </c>
      <c r="E18" s="14">
        <v>2500</v>
      </c>
      <c r="F18" s="14">
        <v>2500</v>
      </c>
    </row>
    <row r="19" spans="1:6" x14ac:dyDescent="0.2">
      <c r="A19" t="s">
        <v>6</v>
      </c>
      <c r="B19" s="14">
        <v>25750</v>
      </c>
      <c r="C19" s="14">
        <v>23313</v>
      </c>
      <c r="D19" s="14">
        <v>23400</v>
      </c>
      <c r="E19" s="14">
        <v>24100</v>
      </c>
      <c r="F19" s="14">
        <v>24200</v>
      </c>
    </row>
    <row r="20" spans="1:6" x14ac:dyDescent="0.2">
      <c r="A20" t="s">
        <v>2</v>
      </c>
      <c r="B20" s="14">
        <v>5000</v>
      </c>
      <c r="C20" s="14">
        <v>2500</v>
      </c>
      <c r="D20" s="14">
        <v>1300</v>
      </c>
      <c r="E20" s="14">
        <v>1300</v>
      </c>
      <c r="F20" s="14">
        <v>1300</v>
      </c>
    </row>
    <row r="21" spans="1:6" x14ac:dyDescent="0.2">
      <c r="A21" t="s">
        <v>9</v>
      </c>
      <c r="B21" s="14">
        <v>38000</v>
      </c>
      <c r="C21" s="14">
        <v>38000</v>
      </c>
      <c r="D21" s="14">
        <v>14000</v>
      </c>
      <c r="E21" s="14">
        <v>16000</v>
      </c>
      <c r="F21" s="14">
        <v>30000</v>
      </c>
    </row>
    <row r="22" spans="1:6" x14ac:dyDescent="0.2">
      <c r="A22" t="s">
        <v>17</v>
      </c>
      <c r="B22" s="14">
        <v>9000</v>
      </c>
      <c r="C22" s="14">
        <v>9000</v>
      </c>
      <c r="D22" s="14">
        <v>7500</v>
      </c>
      <c r="E22" s="14">
        <v>7500</v>
      </c>
      <c r="F22" s="14">
        <v>18000</v>
      </c>
    </row>
    <row r="23" spans="1:6" x14ac:dyDescent="0.2">
      <c r="A23" t="s">
        <v>5</v>
      </c>
      <c r="B23" s="14">
        <v>9500</v>
      </c>
      <c r="C23" s="14">
        <v>9500</v>
      </c>
      <c r="D23" s="14">
        <v>9800</v>
      </c>
      <c r="E23" s="14">
        <v>9800</v>
      </c>
      <c r="F23" s="14">
        <v>9800</v>
      </c>
    </row>
    <row r="24" spans="1:6" x14ac:dyDescent="0.2">
      <c r="A24" t="s">
        <v>7</v>
      </c>
      <c r="B24" s="14">
        <v>12000</v>
      </c>
      <c r="C24" s="14">
        <v>12000</v>
      </c>
      <c r="D24" s="14">
        <v>11875</v>
      </c>
      <c r="E24" s="14">
        <v>12000</v>
      </c>
      <c r="F24" s="14">
        <v>12000</v>
      </c>
    </row>
    <row r="25" spans="1:6" x14ac:dyDescent="0.2">
      <c r="A25" t="s">
        <v>4</v>
      </c>
      <c r="B25" s="14">
        <v>5815</v>
      </c>
      <c r="C25" s="14">
        <v>6500</v>
      </c>
      <c r="D25" s="14">
        <v>7500</v>
      </c>
      <c r="E25" s="14">
        <v>7600</v>
      </c>
      <c r="F25" s="14">
        <v>7700</v>
      </c>
    </row>
    <row r="26" spans="1:6" x14ac:dyDescent="0.2">
      <c r="A26" t="s">
        <v>10</v>
      </c>
      <c r="B26" s="14">
        <v>3300</v>
      </c>
      <c r="C26" s="14">
        <v>3300</v>
      </c>
      <c r="D26" s="14">
        <v>2800</v>
      </c>
      <c r="E26" s="14">
        <v>2800</v>
      </c>
      <c r="F26" s="14">
        <v>2900</v>
      </c>
    </row>
    <row r="27" spans="1:6" x14ac:dyDescent="0.2">
      <c r="A27" t="s">
        <v>11</v>
      </c>
      <c r="B27" s="14">
        <v>2800</v>
      </c>
      <c r="C27" s="14">
        <v>2730</v>
      </c>
      <c r="D27" s="14">
        <v>2100</v>
      </c>
      <c r="E27" s="14">
        <v>2200</v>
      </c>
      <c r="F27" s="14">
        <v>2250</v>
      </c>
    </row>
    <row r="28" spans="1:6" x14ac:dyDescent="0.2">
      <c r="A28" t="s">
        <v>12</v>
      </c>
      <c r="B28" s="14">
        <v>2360</v>
      </c>
      <c r="C28" s="14">
        <v>2670</v>
      </c>
      <c r="D28" s="14">
        <v>3160</v>
      </c>
      <c r="E28" s="14">
        <v>3175</v>
      </c>
      <c r="F28" s="14">
        <v>3195</v>
      </c>
    </row>
    <row r="29" spans="1:6" x14ac:dyDescent="0.2">
      <c r="A29" t="s">
        <v>13</v>
      </c>
      <c r="B29" s="14">
        <v>15500</v>
      </c>
      <c r="C29" s="14">
        <v>15500</v>
      </c>
      <c r="D29" s="14">
        <v>6145</v>
      </c>
      <c r="E29" s="14">
        <v>12000</v>
      </c>
      <c r="F29" s="14">
        <v>12000</v>
      </c>
    </row>
    <row r="30" spans="1:6" x14ac:dyDescent="0.2">
      <c r="A30" t="s">
        <v>18</v>
      </c>
      <c r="B30" s="14">
        <v>6300</v>
      </c>
      <c r="C30" s="14">
        <v>6300</v>
      </c>
      <c r="D30" s="14">
        <v>2500</v>
      </c>
      <c r="E30" s="14">
        <v>2500</v>
      </c>
      <c r="F30" s="14">
        <v>3000</v>
      </c>
    </row>
    <row r="31" spans="1:6" x14ac:dyDescent="0.2">
      <c r="A31" t="s">
        <v>66</v>
      </c>
      <c r="B31" s="14"/>
      <c r="C31" s="14"/>
      <c r="D31" s="27">
        <v>10000</v>
      </c>
      <c r="E31" s="27">
        <v>10000</v>
      </c>
      <c r="F31" s="27">
        <v>25000</v>
      </c>
    </row>
    <row r="32" spans="1:6" x14ac:dyDescent="0.2">
      <c r="A32" t="s">
        <v>61</v>
      </c>
      <c r="B32" s="14">
        <f>SUM(B10:B31)</f>
        <v>502298</v>
      </c>
      <c r="C32" s="14">
        <f>SUM(C10:C31)</f>
        <v>521928</v>
      </c>
      <c r="D32" s="14">
        <f>SUM(D10:D31)</f>
        <v>476603</v>
      </c>
      <c r="E32" s="14">
        <f>SUM(E10:E31)</f>
        <v>498459</v>
      </c>
      <c r="F32" s="14">
        <f>SUM(F10:F31)</f>
        <v>550990</v>
      </c>
    </row>
    <row r="34" spans="1:6" x14ac:dyDescent="0.2">
      <c r="A34" t="s">
        <v>62</v>
      </c>
      <c r="C34" s="14"/>
      <c r="D34" s="24">
        <v>480539</v>
      </c>
      <c r="E34" s="24">
        <v>422606</v>
      </c>
      <c r="F34" s="24">
        <v>371896</v>
      </c>
    </row>
    <row r="35" spans="1:6" x14ac:dyDescent="0.2">
      <c r="A35" t="s">
        <v>67</v>
      </c>
      <c r="C35" s="14"/>
      <c r="D35" s="27"/>
      <c r="E35" s="27">
        <v>55000</v>
      </c>
      <c r="F35" s="27">
        <v>100000</v>
      </c>
    </row>
    <row r="36" spans="1:6" x14ac:dyDescent="0.2">
      <c r="A36" t="s">
        <v>68</v>
      </c>
      <c r="D36" s="28">
        <f>+D34-D32+D35</f>
        <v>3936</v>
      </c>
      <c r="E36" s="28">
        <f t="shared" ref="E36:F36" si="0">+E34-E32+E35</f>
        <v>-20853</v>
      </c>
      <c r="F36" s="28">
        <f t="shared" si="0"/>
        <v>-79094</v>
      </c>
    </row>
    <row r="37" spans="1:6" x14ac:dyDescent="0.2">
      <c r="A37" t="s">
        <v>64</v>
      </c>
      <c r="D37" s="14">
        <v>125000</v>
      </c>
      <c r="E37" s="26">
        <f>+D38</f>
        <v>128936</v>
      </c>
      <c r="F37" s="26">
        <f>+E38</f>
        <v>108083</v>
      </c>
    </row>
    <row r="38" spans="1:6" x14ac:dyDescent="0.2">
      <c r="A38" t="s">
        <v>65</v>
      </c>
      <c r="D38" s="26">
        <f>+D36+D37</f>
        <v>128936</v>
      </c>
      <c r="E38" s="26">
        <f>+E36+E37</f>
        <v>108083</v>
      </c>
      <c r="F38" s="26">
        <f>+F36+F37</f>
        <v>28989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43"/>
  <sheetViews>
    <sheetView workbookViewId="0">
      <selection activeCell="A7" sqref="A7:F43"/>
    </sheetView>
  </sheetViews>
  <sheetFormatPr defaultRowHeight="12.75" x14ac:dyDescent="0.2"/>
  <cols>
    <col min="1" max="1" width="41.140625" customWidth="1"/>
    <col min="2" max="4" width="11.28515625" bestFit="1" customWidth="1"/>
    <col min="5" max="6" width="10" customWidth="1"/>
  </cols>
  <sheetData>
    <row r="8" spans="1:6" x14ac:dyDescent="0.2">
      <c r="D8">
        <v>2016</v>
      </c>
      <c r="E8">
        <v>2017</v>
      </c>
      <c r="F8">
        <v>2018</v>
      </c>
    </row>
    <row r="9" spans="1:6" ht="25.5" x14ac:dyDescent="0.2">
      <c r="B9" s="15" t="s">
        <v>14</v>
      </c>
      <c r="C9" s="3" t="s">
        <v>15</v>
      </c>
      <c r="D9" s="4" t="s">
        <v>16</v>
      </c>
      <c r="E9" s="4" t="s">
        <v>60</v>
      </c>
      <c r="F9" s="4" t="s">
        <v>60</v>
      </c>
    </row>
    <row r="10" spans="1:6" x14ac:dyDescent="0.2">
      <c r="D10" s="1"/>
    </row>
    <row r="11" spans="1:6" x14ac:dyDescent="0.2">
      <c r="D11" s="1"/>
    </row>
    <row r="12" spans="1:6" x14ac:dyDescent="0.2">
      <c r="A12" s="16" t="s">
        <v>52</v>
      </c>
      <c r="B12" s="14">
        <v>55845</v>
      </c>
      <c r="C12" s="14">
        <v>64845</v>
      </c>
      <c r="D12" s="24">
        <v>66795</v>
      </c>
      <c r="E12" s="24">
        <v>68126</v>
      </c>
      <c r="F12" s="24">
        <v>69489</v>
      </c>
    </row>
    <row r="13" spans="1:6" x14ac:dyDescent="0.2">
      <c r="A13" s="16" t="s">
        <v>53</v>
      </c>
      <c r="B13" s="14">
        <v>216359</v>
      </c>
      <c r="C13" s="14">
        <v>228750</v>
      </c>
      <c r="D13" s="24">
        <v>234701</v>
      </c>
      <c r="E13" s="24">
        <v>237548</v>
      </c>
      <c r="F13" s="24">
        <v>240423</v>
      </c>
    </row>
    <row r="14" spans="1:6" x14ac:dyDescent="0.2">
      <c r="A14" s="16" t="s">
        <v>54</v>
      </c>
      <c r="B14" s="14">
        <v>26365</v>
      </c>
      <c r="C14" s="14">
        <v>26400</v>
      </c>
      <c r="D14" s="14">
        <v>0</v>
      </c>
      <c r="E14" s="14">
        <v>0</v>
      </c>
      <c r="F14" s="14">
        <v>0</v>
      </c>
    </row>
    <row r="15" spans="1:6" x14ac:dyDescent="0.2">
      <c r="A15" t="s">
        <v>50</v>
      </c>
      <c r="B15" s="14">
        <v>1985</v>
      </c>
      <c r="C15" s="14">
        <v>1990</v>
      </c>
      <c r="D15" s="24">
        <v>2108</v>
      </c>
      <c r="E15" s="24">
        <v>2177</v>
      </c>
      <c r="F15" s="24">
        <v>2199</v>
      </c>
    </row>
    <row r="16" spans="1:6" x14ac:dyDescent="0.2">
      <c r="A16" s="16" t="s">
        <v>58</v>
      </c>
      <c r="B16" s="14">
        <v>4175</v>
      </c>
      <c r="C16" s="14">
        <v>4200</v>
      </c>
      <c r="D16" s="24">
        <v>4372</v>
      </c>
      <c r="E16" s="24">
        <v>4432</v>
      </c>
      <c r="F16" s="24">
        <v>4494</v>
      </c>
    </row>
    <row r="17" spans="1:6" x14ac:dyDescent="0.2">
      <c r="A17" t="s">
        <v>0</v>
      </c>
      <c r="B17" s="14">
        <v>56514</v>
      </c>
      <c r="C17" s="14">
        <v>58000</v>
      </c>
      <c r="D17" s="24">
        <v>62060</v>
      </c>
      <c r="E17" s="24">
        <v>67025</v>
      </c>
      <c r="F17" s="24">
        <v>71046</v>
      </c>
    </row>
    <row r="18" spans="1:6" x14ac:dyDescent="0.2">
      <c r="A18" t="s">
        <v>1</v>
      </c>
      <c r="B18" s="14">
        <v>980</v>
      </c>
      <c r="C18" s="14">
        <v>980</v>
      </c>
      <c r="D18" s="14">
        <v>1012</v>
      </c>
      <c r="E18" s="14">
        <v>1020</v>
      </c>
      <c r="F18" s="14">
        <v>1020</v>
      </c>
    </row>
    <row r="19" spans="1:6" x14ac:dyDescent="0.2">
      <c r="A19" t="s">
        <v>3</v>
      </c>
      <c r="B19" s="14">
        <v>750</v>
      </c>
      <c r="C19" s="14">
        <v>1450</v>
      </c>
      <c r="D19" s="14">
        <v>975</v>
      </c>
      <c r="E19" s="14">
        <v>975</v>
      </c>
      <c r="F19" s="14">
        <v>975</v>
      </c>
    </row>
    <row r="20" spans="1:6" x14ac:dyDescent="0.2">
      <c r="A20" t="s">
        <v>8</v>
      </c>
      <c r="B20" s="14">
        <v>4000</v>
      </c>
      <c r="C20" s="14">
        <v>4000</v>
      </c>
      <c r="D20" s="14">
        <v>2500</v>
      </c>
      <c r="E20" s="14">
        <v>2500</v>
      </c>
      <c r="F20" s="14">
        <v>2500</v>
      </c>
    </row>
    <row r="21" spans="1:6" x14ac:dyDescent="0.2">
      <c r="A21" t="s">
        <v>6</v>
      </c>
      <c r="B21" s="14">
        <v>25750</v>
      </c>
      <c r="C21" s="14">
        <v>23313</v>
      </c>
      <c r="D21" s="14">
        <v>23400</v>
      </c>
      <c r="E21" s="14">
        <v>24100</v>
      </c>
      <c r="F21" s="14">
        <v>24200</v>
      </c>
    </row>
    <row r="22" spans="1:6" x14ac:dyDescent="0.2">
      <c r="A22" t="s">
        <v>2</v>
      </c>
      <c r="B22" s="14">
        <v>5000</v>
      </c>
      <c r="C22" s="14">
        <v>2500</v>
      </c>
      <c r="D22" s="14">
        <v>1300</v>
      </c>
      <c r="E22" s="14">
        <v>1300</v>
      </c>
      <c r="F22" s="14">
        <v>1300</v>
      </c>
    </row>
    <row r="23" spans="1:6" x14ac:dyDescent="0.2">
      <c r="A23" t="s">
        <v>9</v>
      </c>
      <c r="B23" s="14">
        <v>38000</v>
      </c>
      <c r="C23" s="14">
        <v>38000</v>
      </c>
      <c r="D23" s="14">
        <v>14000</v>
      </c>
      <c r="E23" s="14">
        <v>16000</v>
      </c>
      <c r="F23" s="14">
        <v>30000</v>
      </c>
    </row>
    <row r="24" spans="1:6" x14ac:dyDescent="0.2">
      <c r="A24" t="s">
        <v>17</v>
      </c>
      <c r="B24" s="14">
        <v>9000</v>
      </c>
      <c r="C24" s="14">
        <v>9000</v>
      </c>
      <c r="D24" s="14">
        <v>7500</v>
      </c>
      <c r="E24" s="14">
        <v>7500</v>
      </c>
      <c r="F24" s="14">
        <v>18000</v>
      </c>
    </row>
    <row r="25" spans="1:6" x14ac:dyDescent="0.2">
      <c r="A25" t="s">
        <v>5</v>
      </c>
      <c r="B25" s="14">
        <v>9500</v>
      </c>
      <c r="C25" s="14">
        <v>9500</v>
      </c>
      <c r="D25" s="14">
        <v>9800</v>
      </c>
      <c r="E25" s="14">
        <v>9800</v>
      </c>
      <c r="F25" s="14">
        <v>9800</v>
      </c>
    </row>
    <row r="26" spans="1:6" x14ac:dyDescent="0.2">
      <c r="A26" t="s">
        <v>7</v>
      </c>
      <c r="B26" s="14">
        <v>12000</v>
      </c>
      <c r="C26" s="14">
        <v>12000</v>
      </c>
      <c r="D26" s="14">
        <v>11875</v>
      </c>
      <c r="E26" s="14">
        <v>12000</v>
      </c>
      <c r="F26" s="14">
        <v>12000</v>
      </c>
    </row>
    <row r="27" spans="1:6" x14ac:dyDescent="0.2">
      <c r="A27" t="s">
        <v>4</v>
      </c>
      <c r="B27" s="14">
        <v>5815</v>
      </c>
      <c r="C27" s="14">
        <v>6500</v>
      </c>
      <c r="D27" s="14">
        <v>7500</v>
      </c>
      <c r="E27" s="14">
        <v>7600</v>
      </c>
      <c r="F27" s="14">
        <v>7700</v>
      </c>
    </row>
    <row r="28" spans="1:6" x14ac:dyDescent="0.2">
      <c r="A28" t="s">
        <v>10</v>
      </c>
      <c r="B28" s="14">
        <v>3300</v>
      </c>
      <c r="C28" s="14">
        <v>3300</v>
      </c>
      <c r="D28" s="14">
        <v>2800</v>
      </c>
      <c r="E28" s="14">
        <v>2800</v>
      </c>
      <c r="F28" s="14">
        <v>2900</v>
      </c>
    </row>
    <row r="29" spans="1:6" x14ac:dyDescent="0.2">
      <c r="A29" t="s">
        <v>11</v>
      </c>
      <c r="B29" s="14">
        <v>2800</v>
      </c>
      <c r="C29" s="14">
        <v>2730</v>
      </c>
      <c r="D29" s="14">
        <v>2100</v>
      </c>
      <c r="E29" s="14">
        <v>2200</v>
      </c>
      <c r="F29" s="14">
        <v>2250</v>
      </c>
    </row>
    <row r="30" spans="1:6" x14ac:dyDescent="0.2">
      <c r="A30" t="s">
        <v>12</v>
      </c>
      <c r="B30" s="14">
        <v>2360</v>
      </c>
      <c r="C30" s="14">
        <v>2670</v>
      </c>
      <c r="D30" s="14">
        <v>3160</v>
      </c>
      <c r="E30" s="14">
        <v>3175</v>
      </c>
      <c r="F30" s="14">
        <v>3195</v>
      </c>
    </row>
    <row r="31" spans="1:6" x14ac:dyDescent="0.2">
      <c r="A31" t="s">
        <v>13</v>
      </c>
      <c r="B31" s="14">
        <v>15500</v>
      </c>
      <c r="C31" s="14">
        <v>15500</v>
      </c>
      <c r="D31" s="14">
        <v>6145</v>
      </c>
      <c r="E31" s="14">
        <v>12000</v>
      </c>
      <c r="F31" s="14">
        <v>12000</v>
      </c>
    </row>
    <row r="32" spans="1:6" x14ac:dyDescent="0.2">
      <c r="A32" t="s">
        <v>18</v>
      </c>
      <c r="B32" s="14">
        <v>6300</v>
      </c>
      <c r="C32" s="14">
        <v>6300</v>
      </c>
      <c r="D32" s="14">
        <v>2500</v>
      </c>
      <c r="E32" s="14">
        <v>2500</v>
      </c>
      <c r="F32" s="14">
        <v>3000</v>
      </c>
    </row>
    <row r="33" spans="1:6" x14ac:dyDescent="0.2">
      <c r="A33" t="s">
        <v>66</v>
      </c>
      <c r="B33" s="14"/>
      <c r="C33" s="14"/>
      <c r="D33" s="14">
        <v>10000</v>
      </c>
      <c r="E33" s="14">
        <v>10000</v>
      </c>
      <c r="F33" s="14">
        <v>25000</v>
      </c>
    </row>
    <row r="34" spans="1:6" x14ac:dyDescent="0.2">
      <c r="B34" s="14"/>
      <c r="C34" s="14"/>
      <c r="D34" s="14"/>
      <c r="E34" s="14"/>
      <c r="F34" s="14"/>
    </row>
    <row r="35" spans="1:6" x14ac:dyDescent="0.2">
      <c r="A35" t="s">
        <v>61</v>
      </c>
      <c r="B35" s="14">
        <f>SUM(B12:B34)</f>
        <v>502298</v>
      </c>
      <c r="C35" s="14">
        <f>SUM(C12:C34)</f>
        <v>521928</v>
      </c>
      <c r="D35" s="14">
        <f>SUM(D12:D34)</f>
        <v>476603</v>
      </c>
      <c r="E35" s="14">
        <f t="shared" ref="E35:F35" si="0">SUM(E12:E34)</f>
        <v>494778</v>
      </c>
      <c r="F35" s="14">
        <f t="shared" si="0"/>
        <v>543491</v>
      </c>
    </row>
    <row r="37" spans="1:6" x14ac:dyDescent="0.2">
      <c r="A37" t="s">
        <v>62</v>
      </c>
      <c r="C37" s="14"/>
      <c r="D37" s="14">
        <v>480539</v>
      </c>
      <c r="E37" s="14">
        <v>422606</v>
      </c>
      <c r="F37" s="14">
        <v>371896</v>
      </c>
    </row>
    <row r="38" spans="1:6" x14ac:dyDescent="0.2">
      <c r="A38" t="s">
        <v>67</v>
      </c>
      <c r="C38" s="14"/>
      <c r="D38" s="14"/>
      <c r="E38" s="14">
        <v>55000</v>
      </c>
      <c r="F38" s="14">
        <v>100000</v>
      </c>
    </row>
    <row r="39" spans="1:6" x14ac:dyDescent="0.2">
      <c r="C39" s="14"/>
      <c r="D39" s="14"/>
      <c r="E39" s="14"/>
      <c r="F39" s="14"/>
    </row>
    <row r="40" spans="1:6" x14ac:dyDescent="0.2">
      <c r="A40" t="s">
        <v>63</v>
      </c>
      <c r="D40" s="26">
        <f>+D37-D35+D38</f>
        <v>3936</v>
      </c>
      <c r="E40" s="26">
        <f t="shared" ref="E40:F40" si="1">+E37-E35+E38</f>
        <v>-17172</v>
      </c>
      <c r="F40" s="26">
        <f t="shared" si="1"/>
        <v>-71595</v>
      </c>
    </row>
    <row r="42" spans="1:6" x14ac:dyDescent="0.2">
      <c r="A42" t="s">
        <v>64</v>
      </c>
      <c r="D42" s="14">
        <v>125000</v>
      </c>
      <c r="E42" s="26">
        <f>+D43</f>
        <v>128936</v>
      </c>
      <c r="F42" s="26">
        <f>+E43</f>
        <v>111764</v>
      </c>
    </row>
    <row r="43" spans="1:6" x14ac:dyDescent="0.2">
      <c r="A43" t="s">
        <v>65</v>
      </c>
      <c r="D43" s="26">
        <f>+D40+D42</f>
        <v>128936</v>
      </c>
      <c r="E43" s="26">
        <f>+E40+E42</f>
        <v>111764</v>
      </c>
      <c r="F43" s="26">
        <f>+F40+F42</f>
        <v>40169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topLeftCell="C1" workbookViewId="0">
      <selection activeCell="U2" sqref="U2:AC46"/>
    </sheetView>
  </sheetViews>
  <sheetFormatPr defaultRowHeight="12.75" x14ac:dyDescent="0.2"/>
  <cols>
    <col min="1" max="1" width="11.85546875" customWidth="1"/>
    <col min="3" max="3" width="17.85546875" customWidth="1"/>
    <col min="4" max="4" width="3.140625" customWidth="1"/>
    <col min="5" max="5" width="10.28515625" customWidth="1"/>
    <col min="6" max="6" width="3.5703125" customWidth="1"/>
    <col min="9" max="9" width="11.42578125" customWidth="1"/>
    <col min="13" max="13" width="12.140625" customWidth="1"/>
    <col min="14" max="14" width="3.28515625" customWidth="1"/>
    <col min="15" max="15" width="9.42578125" bestFit="1" customWidth="1"/>
    <col min="16" max="16" width="3" customWidth="1"/>
    <col min="18" max="18" width="2.85546875" customWidth="1"/>
    <col min="19" max="19" width="12" customWidth="1"/>
    <col min="23" max="23" width="11.5703125" customWidth="1"/>
    <col min="24" max="24" width="2.42578125" customWidth="1"/>
    <col min="25" max="25" width="9.42578125" bestFit="1" customWidth="1"/>
    <col min="26" max="26" width="2.7109375" customWidth="1"/>
    <col min="28" max="28" width="3.42578125" customWidth="1"/>
    <col min="29" max="29" width="11.85546875" customWidth="1"/>
  </cols>
  <sheetData>
    <row r="1" spans="1:29" ht="13.5" x14ac:dyDescent="0.25">
      <c r="E1" s="5"/>
      <c r="F1" s="6"/>
      <c r="G1" s="6"/>
      <c r="H1" s="6"/>
      <c r="I1" s="6"/>
      <c r="O1" s="5"/>
      <c r="P1" s="6"/>
      <c r="Q1" s="6"/>
      <c r="R1" s="6"/>
      <c r="S1" s="6"/>
      <c r="Y1" s="5"/>
      <c r="Z1" s="6"/>
      <c r="AA1" s="6"/>
      <c r="AB1" s="6"/>
      <c r="AC1" s="6"/>
    </row>
    <row r="2" spans="1:29" ht="39" x14ac:dyDescent="0.25">
      <c r="A2" s="2" t="s">
        <v>19</v>
      </c>
      <c r="C2" s="7" t="s">
        <v>20</v>
      </c>
      <c r="E2" s="8" t="s">
        <v>21</v>
      </c>
      <c r="F2" s="6"/>
      <c r="G2" s="7" t="s">
        <v>22</v>
      </c>
      <c r="H2" s="7"/>
      <c r="I2" s="7" t="s">
        <v>23</v>
      </c>
      <c r="K2" s="2" t="s">
        <v>19</v>
      </c>
      <c r="M2" s="7" t="s">
        <v>20</v>
      </c>
      <c r="O2" s="8" t="s">
        <v>21</v>
      </c>
      <c r="P2" s="6"/>
      <c r="Q2" s="7" t="s">
        <v>22</v>
      </c>
      <c r="R2" s="7"/>
      <c r="S2" s="7" t="s">
        <v>23</v>
      </c>
      <c r="U2" s="2" t="s">
        <v>19</v>
      </c>
      <c r="W2" s="7" t="s">
        <v>20</v>
      </c>
      <c r="Y2" s="8" t="s">
        <v>21</v>
      </c>
      <c r="Z2" s="6"/>
      <c r="AA2" s="7" t="s">
        <v>22</v>
      </c>
      <c r="AB2" s="7"/>
      <c r="AC2" s="7" t="s">
        <v>23</v>
      </c>
    </row>
    <row r="3" spans="1:29" ht="13.5" x14ac:dyDescent="0.25">
      <c r="A3" s="17" t="s">
        <v>51</v>
      </c>
      <c r="B3" s="17"/>
      <c r="C3" s="18"/>
      <c r="E3" s="5"/>
      <c r="F3" s="6"/>
      <c r="G3" s="6"/>
      <c r="H3" s="6"/>
      <c r="I3" s="6"/>
      <c r="K3" s="17" t="s">
        <v>51</v>
      </c>
      <c r="L3" s="17"/>
      <c r="M3" s="18"/>
      <c r="O3" s="5"/>
      <c r="P3" s="6"/>
      <c r="Q3" s="6"/>
      <c r="R3" s="6"/>
      <c r="S3" s="6"/>
      <c r="U3" s="17" t="s">
        <v>51</v>
      </c>
      <c r="V3" s="17"/>
      <c r="W3" s="18"/>
      <c r="Y3" s="5"/>
      <c r="Z3" s="6"/>
      <c r="AA3" s="6"/>
      <c r="AB3" s="6"/>
      <c r="AC3" s="6"/>
    </row>
    <row r="4" spans="1:29" ht="13.5" x14ac:dyDescent="0.25">
      <c r="A4" t="s">
        <v>24</v>
      </c>
      <c r="C4" s="5">
        <v>45000</v>
      </c>
      <c r="E4" s="5">
        <f>+C4*$C$14</f>
        <v>1012.5</v>
      </c>
      <c r="F4" s="6"/>
      <c r="G4" s="6"/>
      <c r="H4" s="6"/>
      <c r="I4" s="9">
        <f>SUM(C4:G4)</f>
        <v>46012.5</v>
      </c>
      <c r="K4" t="s">
        <v>24</v>
      </c>
      <c r="M4" s="5">
        <f>+I4</f>
        <v>46012.5</v>
      </c>
      <c r="O4" s="5">
        <f>+M4*$M$14</f>
        <v>460.125</v>
      </c>
      <c r="P4" s="6"/>
      <c r="Q4" s="6"/>
      <c r="R4" s="6"/>
      <c r="S4" s="9">
        <f>SUM(M4:Q4)</f>
        <v>46472.625</v>
      </c>
      <c r="U4" t="s">
        <v>24</v>
      </c>
      <c r="W4" s="5">
        <f>+S4</f>
        <v>46472.625</v>
      </c>
      <c r="Y4" s="5">
        <f>+W4*$W$14</f>
        <v>464.72624999999999</v>
      </c>
      <c r="Z4" s="6"/>
      <c r="AA4" s="6"/>
      <c r="AB4" s="6"/>
      <c r="AC4" s="9">
        <f>SUM(W4:AA4)</f>
        <v>46937.35125</v>
      </c>
    </row>
    <row r="5" spans="1:29" ht="13.5" x14ac:dyDescent="0.25">
      <c r="A5" t="s">
        <v>25</v>
      </c>
      <c r="C5" s="5">
        <v>46750</v>
      </c>
      <c r="E5" s="5">
        <f t="shared" ref="E5:E10" si="0">+C5*$C$14</f>
        <v>1051.875</v>
      </c>
      <c r="F5" s="6"/>
      <c r="G5" s="6"/>
      <c r="H5" s="6"/>
      <c r="I5" s="9">
        <f t="shared" ref="I5:I10" si="1">SUM(C5:G5)</f>
        <v>47801.875</v>
      </c>
      <c r="K5" t="s">
        <v>25</v>
      </c>
      <c r="M5" s="5">
        <f t="shared" ref="M5:M10" si="2">+I5</f>
        <v>47801.875</v>
      </c>
      <c r="O5" s="5">
        <f t="shared" ref="O5:O10" si="3">+M5*$M$14</f>
        <v>478.01875000000001</v>
      </c>
      <c r="P5" s="6"/>
      <c r="Q5" s="6"/>
      <c r="R5" s="6"/>
      <c r="S5" s="9">
        <f t="shared" ref="S5:S10" si="4">SUM(M5:Q5)</f>
        <v>48279.893750000003</v>
      </c>
      <c r="U5" t="s">
        <v>25</v>
      </c>
      <c r="W5" s="5">
        <f t="shared" ref="W5:W10" si="5">+S5</f>
        <v>48279.893750000003</v>
      </c>
      <c r="Y5" s="5">
        <f t="shared" ref="Y5:Y10" si="6">+W5*$W$14</f>
        <v>482.79893750000002</v>
      </c>
      <c r="Z5" s="6"/>
      <c r="AA5" s="6"/>
      <c r="AB5" s="6"/>
      <c r="AC5" s="9">
        <f t="shared" ref="AC5:AC10" si="7">SUM(W5:AA5)</f>
        <v>48762.692687500006</v>
      </c>
    </row>
    <row r="6" spans="1:29" ht="13.5" x14ac:dyDescent="0.25">
      <c r="A6" t="s">
        <v>26</v>
      </c>
      <c r="C6" s="5">
        <v>32000</v>
      </c>
      <c r="E6" s="5">
        <f t="shared" si="0"/>
        <v>720</v>
      </c>
      <c r="F6" s="6"/>
      <c r="G6" s="6">
        <v>144</v>
      </c>
      <c r="H6" s="6"/>
      <c r="I6" s="9">
        <f t="shared" si="1"/>
        <v>32864</v>
      </c>
      <c r="K6" t="s">
        <v>26</v>
      </c>
      <c r="M6" s="5">
        <f t="shared" si="2"/>
        <v>32864</v>
      </c>
      <c r="O6" s="5">
        <f t="shared" si="3"/>
        <v>328.64</v>
      </c>
      <c r="P6" s="6"/>
      <c r="Q6" s="6">
        <v>0</v>
      </c>
      <c r="R6" s="6"/>
      <c r="S6" s="9">
        <f t="shared" si="4"/>
        <v>33192.639999999999</v>
      </c>
      <c r="U6" t="s">
        <v>26</v>
      </c>
      <c r="W6" s="5">
        <f t="shared" si="5"/>
        <v>33192.639999999999</v>
      </c>
      <c r="Y6" s="5">
        <f t="shared" si="6"/>
        <v>331.9264</v>
      </c>
      <c r="Z6" s="6"/>
      <c r="AA6" s="6">
        <v>0</v>
      </c>
      <c r="AB6" s="6"/>
      <c r="AC6" s="9">
        <f t="shared" si="7"/>
        <v>33524.566399999996</v>
      </c>
    </row>
    <row r="7" spans="1:29" ht="13.5" x14ac:dyDescent="0.25">
      <c r="A7" t="s">
        <v>27</v>
      </c>
      <c r="C7" s="5">
        <v>36000</v>
      </c>
      <c r="E7" s="5">
        <f t="shared" si="0"/>
        <v>810</v>
      </c>
      <c r="F7" s="6"/>
      <c r="G7" s="6"/>
      <c r="H7" s="6"/>
      <c r="I7" s="9">
        <f t="shared" si="1"/>
        <v>36810</v>
      </c>
      <c r="K7" t="s">
        <v>27</v>
      </c>
      <c r="M7" s="5">
        <f t="shared" si="2"/>
        <v>36810</v>
      </c>
      <c r="O7" s="5">
        <f t="shared" si="3"/>
        <v>368.1</v>
      </c>
      <c r="P7" s="6"/>
      <c r="Q7" s="6">
        <v>500</v>
      </c>
      <c r="R7" s="6"/>
      <c r="S7" s="9">
        <f t="shared" si="4"/>
        <v>37678.1</v>
      </c>
      <c r="U7" t="s">
        <v>27</v>
      </c>
      <c r="W7" s="5">
        <f t="shared" si="5"/>
        <v>37678.1</v>
      </c>
      <c r="Y7" s="5">
        <f t="shared" si="6"/>
        <v>376.78100000000001</v>
      </c>
      <c r="Z7" s="6"/>
      <c r="AA7" s="6">
        <v>500</v>
      </c>
      <c r="AB7" s="6"/>
      <c r="AC7" s="9">
        <f t="shared" si="7"/>
        <v>38554.881000000001</v>
      </c>
    </row>
    <row r="8" spans="1:29" ht="13.5" x14ac:dyDescent="0.25">
      <c r="A8" t="s">
        <v>28</v>
      </c>
      <c r="C8" s="5">
        <v>35000</v>
      </c>
      <c r="E8" s="5">
        <f t="shared" si="0"/>
        <v>787.5</v>
      </c>
      <c r="F8" s="6"/>
      <c r="G8" s="6">
        <v>660</v>
      </c>
      <c r="H8" s="6"/>
      <c r="I8" s="9">
        <f t="shared" si="1"/>
        <v>36447.5</v>
      </c>
      <c r="K8" t="s">
        <v>28</v>
      </c>
      <c r="M8" s="5">
        <f t="shared" si="2"/>
        <v>36447.5</v>
      </c>
      <c r="O8" s="5">
        <f t="shared" si="3"/>
        <v>364.47500000000002</v>
      </c>
      <c r="P8" s="6"/>
      <c r="Q8" s="6">
        <v>0</v>
      </c>
      <c r="R8" s="6"/>
      <c r="S8" s="9">
        <f t="shared" si="4"/>
        <v>36811.974999999999</v>
      </c>
      <c r="U8" t="s">
        <v>28</v>
      </c>
      <c r="W8" s="5">
        <f t="shared" si="5"/>
        <v>36811.974999999999</v>
      </c>
      <c r="Y8" s="5">
        <f t="shared" si="6"/>
        <v>368.11975000000001</v>
      </c>
      <c r="Z8" s="6"/>
      <c r="AA8" s="6">
        <v>0</v>
      </c>
      <c r="AB8" s="6"/>
      <c r="AC8" s="9">
        <f t="shared" si="7"/>
        <v>37180.094749999997</v>
      </c>
    </row>
    <row r="9" spans="1:29" ht="13.5" x14ac:dyDescent="0.25">
      <c r="A9" t="s">
        <v>29</v>
      </c>
      <c r="C9" s="5">
        <v>22000</v>
      </c>
      <c r="E9" s="5">
        <f t="shared" si="0"/>
        <v>495</v>
      </c>
      <c r="F9" s="6"/>
      <c r="G9" s="6"/>
      <c r="H9" s="6"/>
      <c r="I9" s="9">
        <f t="shared" si="1"/>
        <v>22495</v>
      </c>
      <c r="K9" t="s">
        <v>29</v>
      </c>
      <c r="M9" s="5">
        <f t="shared" si="2"/>
        <v>22495</v>
      </c>
      <c r="O9" s="5">
        <f t="shared" si="3"/>
        <v>224.95000000000002</v>
      </c>
      <c r="P9" s="6"/>
      <c r="Q9" s="6"/>
      <c r="R9" s="6"/>
      <c r="S9" s="9">
        <f t="shared" si="4"/>
        <v>22719.95</v>
      </c>
      <c r="U9" t="s">
        <v>29</v>
      </c>
      <c r="W9" s="5">
        <f t="shared" si="5"/>
        <v>22719.95</v>
      </c>
      <c r="Y9" s="5">
        <f t="shared" si="6"/>
        <v>227.1995</v>
      </c>
      <c r="Z9" s="6"/>
      <c r="AA9" s="6"/>
      <c r="AB9" s="6"/>
      <c r="AC9" s="9">
        <f t="shared" si="7"/>
        <v>22947.1495</v>
      </c>
    </row>
    <row r="10" spans="1:29" ht="13.5" x14ac:dyDescent="0.25">
      <c r="A10" t="s">
        <v>30</v>
      </c>
      <c r="C10" s="5">
        <v>12000</v>
      </c>
      <c r="E10" s="5">
        <f t="shared" si="0"/>
        <v>270</v>
      </c>
      <c r="F10" s="6"/>
      <c r="G10" s="6"/>
      <c r="H10" s="6"/>
      <c r="I10" s="9">
        <f t="shared" si="1"/>
        <v>12270</v>
      </c>
      <c r="K10" t="s">
        <v>30</v>
      </c>
      <c r="M10" s="5">
        <f t="shared" si="2"/>
        <v>12270</v>
      </c>
      <c r="O10" s="5">
        <f t="shared" si="3"/>
        <v>122.7</v>
      </c>
      <c r="P10" s="6"/>
      <c r="Q10" s="6"/>
      <c r="R10" s="6"/>
      <c r="S10" s="9">
        <f t="shared" si="4"/>
        <v>12392.7</v>
      </c>
      <c r="U10" t="s">
        <v>30</v>
      </c>
      <c r="W10" s="5">
        <f t="shared" si="5"/>
        <v>12392.7</v>
      </c>
      <c r="Y10" s="5">
        <f t="shared" si="6"/>
        <v>123.92700000000001</v>
      </c>
      <c r="Z10" s="6"/>
      <c r="AA10" s="6"/>
      <c r="AB10" s="6"/>
      <c r="AC10" s="9">
        <f t="shared" si="7"/>
        <v>12516.627</v>
      </c>
    </row>
    <row r="11" spans="1:29" ht="13.5" x14ac:dyDescent="0.25">
      <c r="C11" s="5"/>
      <c r="E11" s="5"/>
      <c r="F11" s="6"/>
      <c r="G11" s="6"/>
      <c r="H11" s="6"/>
      <c r="I11" s="6"/>
      <c r="M11" s="5"/>
      <c r="O11" s="5"/>
      <c r="P11" s="6"/>
      <c r="Q11" s="6"/>
      <c r="R11" s="6"/>
      <c r="S11" s="6"/>
      <c r="W11" s="5"/>
      <c r="Y11" s="5"/>
      <c r="Z11" s="6"/>
      <c r="AA11" s="6"/>
      <c r="AB11" s="6"/>
      <c r="AC11" s="6"/>
    </row>
    <row r="12" spans="1:29" ht="13.5" x14ac:dyDescent="0.25">
      <c r="A12" t="s">
        <v>31</v>
      </c>
      <c r="C12" s="5">
        <f>SUM(C4:C11)</f>
        <v>228750</v>
      </c>
      <c r="E12" s="5">
        <f>SUM(E4:E11)</f>
        <v>5146.875</v>
      </c>
      <c r="F12" s="6"/>
      <c r="G12" s="5">
        <f>SUM(G4:G11)</f>
        <v>804</v>
      </c>
      <c r="H12" s="5"/>
      <c r="I12" s="5">
        <f>SUM(I4:I11)</f>
        <v>234700.875</v>
      </c>
      <c r="K12" t="s">
        <v>31</v>
      </c>
      <c r="M12" s="5">
        <f>SUM(M4:M11)</f>
        <v>234700.875</v>
      </c>
      <c r="O12" s="5">
        <f>SUM(O4:O11)</f>
        <v>2347.0087499999995</v>
      </c>
      <c r="P12" s="6"/>
      <c r="Q12" s="5">
        <f>SUM(Q4:Q11)</f>
        <v>500</v>
      </c>
      <c r="R12" s="5"/>
      <c r="S12" s="5">
        <f>SUM(S4:S11)</f>
        <v>237547.88375000004</v>
      </c>
      <c r="U12" t="s">
        <v>31</v>
      </c>
      <c r="W12" s="5">
        <f>SUM(W4:W11)</f>
        <v>237547.88375000004</v>
      </c>
      <c r="Y12" s="5">
        <f>SUM(Y4:Y11)</f>
        <v>2375.4788375000003</v>
      </c>
      <c r="Z12" s="6"/>
      <c r="AA12" s="5">
        <f>SUM(AA4:AA11)</f>
        <v>500</v>
      </c>
      <c r="AB12" s="5"/>
      <c r="AC12" s="5">
        <f>SUM(AC4:AC11)</f>
        <v>240423.36258750001</v>
      </c>
    </row>
    <row r="13" spans="1:29" ht="13.5" x14ac:dyDescent="0.25">
      <c r="A13" s="16"/>
      <c r="C13" s="5"/>
      <c r="E13" s="5"/>
      <c r="F13" s="6"/>
      <c r="G13" s="6"/>
      <c r="H13" s="6"/>
      <c r="I13" s="6"/>
      <c r="K13" s="16"/>
      <c r="M13" s="5"/>
      <c r="O13" s="5"/>
      <c r="P13" s="6"/>
      <c r="Q13" s="6"/>
      <c r="R13" s="6"/>
      <c r="S13" s="6"/>
      <c r="U13" s="16"/>
      <c r="W13" s="5"/>
      <c r="Y13" s="5"/>
      <c r="Z13" s="6"/>
      <c r="AA13" s="6"/>
      <c r="AB13" s="6"/>
      <c r="AC13" s="6"/>
    </row>
    <row r="14" spans="1:29" ht="13.5" x14ac:dyDescent="0.25">
      <c r="A14" t="s">
        <v>32</v>
      </c>
      <c r="C14" s="10">
        <v>2.2499999999999999E-2</v>
      </c>
      <c r="E14" s="5"/>
      <c r="F14" s="6"/>
      <c r="G14" s="6"/>
      <c r="H14" s="6"/>
      <c r="I14" s="6"/>
      <c r="K14" t="s">
        <v>32</v>
      </c>
      <c r="M14" s="10">
        <v>0.01</v>
      </c>
      <c r="O14" s="5"/>
      <c r="P14" s="6"/>
      <c r="Q14" s="6"/>
      <c r="R14" s="6"/>
      <c r="S14" s="6"/>
      <c r="U14" t="s">
        <v>32</v>
      </c>
      <c r="W14" s="10">
        <v>0.01</v>
      </c>
      <c r="Y14" s="5"/>
      <c r="Z14" s="6"/>
      <c r="AA14" s="6"/>
      <c r="AB14" s="6"/>
      <c r="AC14" s="6"/>
    </row>
    <row r="15" spans="1:29" ht="13.5" x14ac:dyDescent="0.25">
      <c r="C15" s="10"/>
      <c r="E15" s="5"/>
      <c r="F15" s="6"/>
      <c r="G15" s="6"/>
      <c r="H15" s="6"/>
      <c r="I15" s="6"/>
      <c r="M15" s="10"/>
      <c r="O15" s="5"/>
      <c r="P15" s="6"/>
      <c r="Q15" s="6"/>
      <c r="R15" s="6"/>
      <c r="S15" s="6"/>
      <c r="W15" s="10"/>
      <c r="Y15" s="5"/>
      <c r="Z15" s="6"/>
      <c r="AA15" s="6"/>
      <c r="AB15" s="6"/>
      <c r="AC15" s="6"/>
    </row>
    <row r="16" spans="1:29" ht="13.5" x14ac:dyDescent="0.25">
      <c r="A16" s="17" t="s">
        <v>55</v>
      </c>
      <c r="C16" s="5">
        <v>64845</v>
      </c>
      <c r="E16" s="5">
        <f>+C16*$C$17</f>
        <v>1945.35</v>
      </c>
      <c r="F16" s="6"/>
      <c r="G16" s="6">
        <v>0</v>
      </c>
      <c r="H16" s="6"/>
      <c r="I16" s="9">
        <f>+G16+E16+C16</f>
        <v>66790.350000000006</v>
      </c>
      <c r="K16" s="17" t="s">
        <v>55</v>
      </c>
      <c r="M16" s="5">
        <f>+I16</f>
        <v>66790.350000000006</v>
      </c>
      <c r="O16" s="5">
        <f>+M16*$M$17</f>
        <v>1335.8070000000002</v>
      </c>
      <c r="P16" s="6"/>
      <c r="Q16" s="6">
        <v>0</v>
      </c>
      <c r="R16" s="6"/>
      <c r="S16" s="9">
        <f>+Q16+O16+M16</f>
        <v>68126.157000000007</v>
      </c>
      <c r="U16" s="17" t="s">
        <v>55</v>
      </c>
      <c r="W16" s="5">
        <f>+S16</f>
        <v>68126.157000000007</v>
      </c>
      <c r="Y16" s="5">
        <f>+W16*$W$17</f>
        <v>1362.5231400000002</v>
      </c>
      <c r="Z16" s="6"/>
      <c r="AA16" s="6">
        <v>0</v>
      </c>
      <c r="AB16" s="6"/>
      <c r="AC16" s="9">
        <f>+AA16+Y16+W16</f>
        <v>69488.680140000011</v>
      </c>
    </row>
    <row r="17" spans="1:29" ht="13.5" x14ac:dyDescent="0.25">
      <c r="A17" s="16" t="s">
        <v>56</v>
      </c>
      <c r="C17" s="10">
        <v>0.03</v>
      </c>
      <c r="E17" s="5"/>
      <c r="F17" s="6"/>
      <c r="G17" s="6"/>
      <c r="H17" s="6"/>
      <c r="I17" s="6"/>
      <c r="K17" s="16" t="s">
        <v>56</v>
      </c>
      <c r="M17" s="10">
        <v>0.02</v>
      </c>
      <c r="O17" s="5"/>
      <c r="P17" s="6"/>
      <c r="Q17" s="6"/>
      <c r="R17" s="6"/>
      <c r="S17" s="6"/>
      <c r="U17" s="16" t="s">
        <v>56</v>
      </c>
      <c r="W17" s="10">
        <v>0.02</v>
      </c>
      <c r="Y17" s="5"/>
      <c r="Z17" s="6"/>
      <c r="AA17" s="6"/>
      <c r="AB17" s="6"/>
      <c r="AC17" s="6"/>
    </row>
    <row r="18" spans="1:29" ht="13.5" x14ac:dyDescent="0.25">
      <c r="A18" s="16"/>
      <c r="C18" s="10"/>
      <c r="E18" s="5"/>
      <c r="F18" s="6"/>
      <c r="G18" s="6"/>
      <c r="H18" s="6"/>
      <c r="I18" s="6"/>
      <c r="K18" s="16"/>
      <c r="M18" s="10"/>
      <c r="O18" s="5"/>
      <c r="P18" s="6"/>
      <c r="Q18" s="6"/>
      <c r="R18" s="6"/>
      <c r="S18" s="6"/>
      <c r="U18" s="16"/>
      <c r="W18" s="10"/>
      <c r="Y18" s="5"/>
      <c r="Z18" s="6"/>
      <c r="AA18" s="6"/>
      <c r="AB18" s="6"/>
      <c r="AC18" s="6"/>
    </row>
    <row r="19" spans="1:29" ht="13.5" x14ac:dyDescent="0.25">
      <c r="A19" s="17" t="s">
        <v>57</v>
      </c>
      <c r="C19" s="5"/>
      <c r="E19" s="5"/>
      <c r="F19" s="6"/>
      <c r="G19" s="6"/>
      <c r="H19" s="6"/>
      <c r="I19" s="6"/>
      <c r="K19" s="17" t="s">
        <v>57</v>
      </c>
      <c r="M19" s="5"/>
      <c r="O19" s="5"/>
      <c r="P19" s="6"/>
      <c r="Q19" s="6"/>
      <c r="R19" s="6"/>
      <c r="S19" s="6"/>
      <c r="U19" s="17" t="s">
        <v>57</v>
      </c>
      <c r="W19" s="5"/>
      <c r="Y19" s="5"/>
      <c r="Z19" s="6"/>
      <c r="AA19" s="6"/>
      <c r="AB19" s="6"/>
      <c r="AC19" s="6"/>
    </row>
    <row r="20" spans="1:29" ht="13.5" x14ac:dyDescent="0.25">
      <c r="C20" s="5"/>
      <c r="E20" s="5"/>
      <c r="F20" s="6"/>
      <c r="G20" s="6"/>
      <c r="H20" s="6"/>
      <c r="I20" s="6"/>
      <c r="M20" s="5"/>
      <c r="O20" s="5"/>
      <c r="P20" s="6"/>
      <c r="Q20" s="6"/>
      <c r="R20" s="6"/>
      <c r="S20" s="6"/>
      <c r="W20" s="5"/>
      <c r="Y20" s="5"/>
      <c r="Z20" s="6"/>
      <c r="AA20" s="6"/>
      <c r="AB20" s="6"/>
      <c r="AC20" s="6"/>
    </row>
    <row r="21" spans="1:29" s="19" customFormat="1" ht="27.75" customHeight="1" x14ac:dyDescent="0.3">
      <c r="A21" s="19" t="s">
        <v>19</v>
      </c>
      <c r="C21" s="20" t="s">
        <v>33</v>
      </c>
      <c r="E21" s="20" t="s">
        <v>34</v>
      </c>
      <c r="F21" s="20"/>
      <c r="G21" s="20" t="s">
        <v>35</v>
      </c>
      <c r="H21" s="20"/>
      <c r="I21" s="20" t="s">
        <v>36</v>
      </c>
      <c r="K21" s="19" t="s">
        <v>19</v>
      </c>
      <c r="M21" s="20" t="s">
        <v>33</v>
      </c>
      <c r="O21" s="20" t="s">
        <v>34</v>
      </c>
      <c r="P21" s="20"/>
      <c r="Q21" s="20" t="s">
        <v>35</v>
      </c>
      <c r="R21" s="20"/>
      <c r="S21" s="20" t="s">
        <v>36</v>
      </c>
      <c r="U21" s="19" t="s">
        <v>19</v>
      </c>
      <c r="W21" s="20" t="s">
        <v>33</v>
      </c>
      <c r="Y21" s="20" t="s">
        <v>34</v>
      </c>
      <c r="Z21" s="20"/>
      <c r="AA21" s="20" t="s">
        <v>35</v>
      </c>
      <c r="AB21" s="20"/>
      <c r="AC21" s="20" t="s">
        <v>36</v>
      </c>
    </row>
    <row r="22" spans="1:29" s="19" customFormat="1" ht="12.95" customHeight="1" x14ac:dyDescent="0.3">
      <c r="C22" s="21"/>
      <c r="E22" s="21"/>
      <c r="F22" s="22"/>
      <c r="G22" s="22"/>
      <c r="H22" s="22"/>
      <c r="I22" s="22"/>
      <c r="M22" s="21"/>
      <c r="O22" s="21"/>
      <c r="P22" s="22"/>
      <c r="Q22" s="22"/>
      <c r="R22" s="22"/>
      <c r="S22" s="22"/>
      <c r="W22" s="21"/>
      <c r="Y22" s="21"/>
      <c r="Z22" s="22"/>
      <c r="AA22" s="22"/>
      <c r="AB22" s="22"/>
      <c r="AC22" s="22"/>
    </row>
    <row r="23" spans="1:29" s="19" customFormat="1" ht="12.95" customHeight="1" x14ac:dyDescent="0.3">
      <c r="A23" s="19" t="s">
        <v>24</v>
      </c>
      <c r="C23" s="21">
        <f ca="1">+E23+G23+I23</f>
        <v>13667.18125</v>
      </c>
      <c r="D23" s="19">
        <v>1</v>
      </c>
      <c r="E23" s="21">
        <f>LOOKUP(D23,$D$34:$D$42,$E$34:$E$42)</f>
        <v>13000</v>
      </c>
      <c r="F23" s="22">
        <v>1</v>
      </c>
      <c r="G23" s="21">
        <f t="shared" ref="G23:G27" ca="1" si="8">SUM(LOOKUP(F23,$F$34:$F$35,$G$34:$G$41)*$I4)</f>
        <v>0</v>
      </c>
      <c r="H23" s="22">
        <v>2</v>
      </c>
      <c r="I23" s="21">
        <f t="shared" ref="I23:I29" ca="1" si="9">SUM(LOOKUP(H23,$H$34:$H$35,$I$34:$I$41)*$I4)</f>
        <v>667.18124999999998</v>
      </c>
      <c r="K23" s="19" t="s">
        <v>24</v>
      </c>
      <c r="M23" s="21">
        <f ca="1">+O23+Q23+S23</f>
        <v>14713.853062500002</v>
      </c>
      <c r="N23" s="19">
        <v>1</v>
      </c>
      <c r="O23" s="21">
        <f>LOOKUP(N23,N$34:N$42,O$34:O$42)</f>
        <v>14040.000000000002</v>
      </c>
      <c r="P23" s="22">
        <v>1</v>
      </c>
      <c r="Q23" s="21">
        <f ca="1">SUM(LOOKUP(P23,$F$34:$F$35,$G$34:$G$41)*$S4)</f>
        <v>0</v>
      </c>
      <c r="R23" s="22">
        <v>2</v>
      </c>
      <c r="S23" s="21">
        <f ca="1">SUM(LOOKUP(R23,$H$34:$H$35,$I$34:$I$41)*$S4)</f>
        <v>673.85306250000008</v>
      </c>
      <c r="U23" s="19" t="s">
        <v>24</v>
      </c>
      <c r="W23" s="21">
        <f ca="1">+Y23+AA23+AC23</f>
        <v>15562.991593125003</v>
      </c>
      <c r="X23" s="19">
        <v>1</v>
      </c>
      <c r="Y23" s="21">
        <f>LOOKUP(X23,X$34:X$42,Y$34:Y$42)</f>
        <v>14882.400000000003</v>
      </c>
      <c r="Z23" s="22">
        <v>1</v>
      </c>
      <c r="AA23" s="21">
        <f ca="1">SUM(LOOKUP(Z23,$F$34:$F$35,$G$34:$G$41)*$AC4)</f>
        <v>0</v>
      </c>
      <c r="AB23" s="22">
        <v>2</v>
      </c>
      <c r="AC23" s="21">
        <f ca="1">SUM(LOOKUP(AB23,$H$34:$H$35,$I$34:$I$41)*$AC4)</f>
        <v>680.59159312500003</v>
      </c>
    </row>
    <row r="24" spans="1:29" s="19" customFormat="1" ht="12.95" customHeight="1" x14ac:dyDescent="0.3">
      <c r="A24" s="19" t="s">
        <v>25</v>
      </c>
      <c r="C24" s="21">
        <f t="shared" ref="C24:C30" ca="1" si="10">+E24+G24+I24</f>
        <v>13693.1271875</v>
      </c>
      <c r="D24" s="19">
        <v>1</v>
      </c>
      <c r="E24" s="21">
        <f t="shared" ref="E24:E30" si="11">LOOKUP(D24,$D$34:$D$42,$E$34:$E$42)</f>
        <v>13000</v>
      </c>
      <c r="F24" s="22">
        <v>1</v>
      </c>
      <c r="G24" s="21">
        <f t="shared" ca="1" si="8"/>
        <v>0</v>
      </c>
      <c r="H24" s="22">
        <v>2</v>
      </c>
      <c r="I24" s="21">
        <f t="shared" ca="1" si="9"/>
        <v>693.12718749999999</v>
      </c>
      <c r="K24" s="19" t="s">
        <v>25</v>
      </c>
      <c r="M24" s="21">
        <f t="shared" ref="M24:M30" ca="1" si="12">+O24+Q24+S24</f>
        <v>14740.058459375003</v>
      </c>
      <c r="N24" s="19">
        <v>1</v>
      </c>
      <c r="O24" s="21">
        <f t="shared" ref="O24:O30" si="13">LOOKUP(N24,N$34:N$42,O$34:O$42)</f>
        <v>14040.000000000002</v>
      </c>
      <c r="P24" s="22">
        <v>1</v>
      </c>
      <c r="Q24" s="21">
        <f t="shared" ref="Q24:Q29" ca="1" si="14">SUM(LOOKUP(P24,$F$34:$F$35,$G$34:$G$41)*$S5)</f>
        <v>0</v>
      </c>
      <c r="R24" s="22">
        <v>2</v>
      </c>
      <c r="S24" s="21">
        <f t="shared" ref="S24:S29" ca="1" si="15">SUM(LOOKUP(R24,$H$34:$H$35,$I$34:$I$41)*$S5)</f>
        <v>700.0584593750001</v>
      </c>
      <c r="U24" s="19" t="s">
        <v>25</v>
      </c>
      <c r="W24" s="21">
        <f t="shared" ref="W24:W30" ca="1" si="16">+Y24+AA24+AC24</f>
        <v>15589.459043968753</v>
      </c>
      <c r="X24" s="19">
        <v>1</v>
      </c>
      <c r="Y24" s="21">
        <f t="shared" ref="Y24:Y30" si="17">LOOKUP(X24,X$34:X$42,Y$34:Y$42)</f>
        <v>14882.400000000003</v>
      </c>
      <c r="Z24" s="22">
        <v>1</v>
      </c>
      <c r="AA24" s="21">
        <f t="shared" ref="AA24:AA29" ca="1" si="18">SUM(LOOKUP(Z24,$F$34:$F$35,$G$34:$G$41)*$AC5)</f>
        <v>0</v>
      </c>
      <c r="AB24" s="22">
        <v>2</v>
      </c>
      <c r="AC24" s="21">
        <f t="shared" ref="AC24:AC29" ca="1" si="19">SUM(LOOKUP(AB24,$H$34:$H$35,$I$34:$I$41)*$AC5)</f>
        <v>707.05904396875007</v>
      </c>
    </row>
    <row r="25" spans="1:29" s="19" customFormat="1" ht="12.95" customHeight="1" x14ac:dyDescent="0.3">
      <c r="A25" s="19" t="s">
        <v>26</v>
      </c>
      <c r="C25" s="21">
        <f t="shared" ca="1" si="10"/>
        <v>8976.5280000000002</v>
      </c>
      <c r="D25" s="19">
        <v>5</v>
      </c>
      <c r="E25" s="21">
        <f t="shared" si="11"/>
        <v>8500</v>
      </c>
      <c r="F25" s="22">
        <v>1</v>
      </c>
      <c r="G25" s="21">
        <f t="shared" ca="1" si="8"/>
        <v>0</v>
      </c>
      <c r="H25" s="22">
        <v>2</v>
      </c>
      <c r="I25" s="21">
        <f t="shared" ca="1" si="9"/>
        <v>476.52800000000002</v>
      </c>
      <c r="K25" s="19" t="s">
        <v>26</v>
      </c>
      <c r="M25" s="21">
        <f t="shared" ca="1" si="12"/>
        <v>9661.2932799999999</v>
      </c>
      <c r="N25" s="19">
        <v>5</v>
      </c>
      <c r="O25" s="21">
        <f t="shared" si="13"/>
        <v>9180</v>
      </c>
      <c r="P25" s="22">
        <v>1</v>
      </c>
      <c r="Q25" s="21">
        <f t="shared" ca="1" si="14"/>
        <v>0</v>
      </c>
      <c r="R25" s="22">
        <v>2</v>
      </c>
      <c r="S25" s="21">
        <f t="shared" ca="1" si="15"/>
        <v>481.29328000000004</v>
      </c>
      <c r="U25" s="19" t="s">
        <v>26</v>
      </c>
      <c r="W25" s="21">
        <f t="shared" ca="1" si="16"/>
        <v>10216.906212800001</v>
      </c>
      <c r="X25" s="19">
        <v>5</v>
      </c>
      <c r="Y25" s="21">
        <f t="shared" si="17"/>
        <v>9730.8000000000011</v>
      </c>
      <c r="Z25" s="22">
        <v>1</v>
      </c>
      <c r="AA25" s="21">
        <f t="shared" ca="1" si="18"/>
        <v>0</v>
      </c>
      <c r="AB25" s="22">
        <v>2</v>
      </c>
      <c r="AC25" s="21">
        <f t="shared" ca="1" si="19"/>
        <v>486.10621279999998</v>
      </c>
    </row>
    <row r="26" spans="1:29" s="19" customFormat="1" ht="12.95" customHeight="1" x14ac:dyDescent="0.3">
      <c r="A26" s="19" t="s">
        <v>27</v>
      </c>
      <c r="C26" s="21">
        <f t="shared" ca="1" si="10"/>
        <v>13533.745000000001</v>
      </c>
      <c r="D26" s="19">
        <v>1</v>
      </c>
      <c r="E26" s="21">
        <f t="shared" si="11"/>
        <v>13000</v>
      </c>
      <c r="F26" s="22">
        <v>1</v>
      </c>
      <c r="G26" s="21">
        <f t="shared" ca="1" si="8"/>
        <v>0</v>
      </c>
      <c r="H26" s="22">
        <v>2</v>
      </c>
      <c r="I26" s="21">
        <f t="shared" ca="1" si="9"/>
        <v>533.745</v>
      </c>
      <c r="K26" s="19" t="s">
        <v>27</v>
      </c>
      <c r="M26" s="21">
        <f t="shared" ca="1" si="12"/>
        <v>14586.332450000002</v>
      </c>
      <c r="N26" s="19">
        <v>1</v>
      </c>
      <c r="O26" s="21">
        <f t="shared" si="13"/>
        <v>14040.000000000002</v>
      </c>
      <c r="P26" s="22">
        <v>1</v>
      </c>
      <c r="Q26" s="21">
        <f t="shared" ca="1" si="14"/>
        <v>0</v>
      </c>
      <c r="R26" s="22">
        <v>2</v>
      </c>
      <c r="S26" s="21">
        <f t="shared" ca="1" si="15"/>
        <v>546.33244999999999</v>
      </c>
      <c r="U26" s="19" t="s">
        <v>27</v>
      </c>
      <c r="W26" s="21">
        <f t="shared" ca="1" si="16"/>
        <v>15441.445774500004</v>
      </c>
      <c r="X26" s="19">
        <v>1</v>
      </c>
      <c r="Y26" s="21">
        <f t="shared" si="17"/>
        <v>14882.400000000003</v>
      </c>
      <c r="Z26" s="22">
        <v>1</v>
      </c>
      <c r="AA26" s="21">
        <f t="shared" ca="1" si="18"/>
        <v>0</v>
      </c>
      <c r="AB26" s="22">
        <v>2</v>
      </c>
      <c r="AC26" s="21">
        <f t="shared" ca="1" si="19"/>
        <v>559.04577449999999</v>
      </c>
    </row>
    <row r="27" spans="1:29" s="19" customFormat="1" ht="12.95" customHeight="1" x14ac:dyDescent="0.3">
      <c r="A27" s="19" t="s">
        <v>28</v>
      </c>
      <c r="C27" s="21">
        <f t="shared" ca="1" si="10"/>
        <v>15088.48875</v>
      </c>
      <c r="D27" s="19">
        <v>3</v>
      </c>
      <c r="E27" s="21">
        <f t="shared" si="11"/>
        <v>14560</v>
      </c>
      <c r="F27" s="22">
        <v>1</v>
      </c>
      <c r="G27" s="21">
        <f t="shared" ca="1" si="8"/>
        <v>0</v>
      </c>
      <c r="H27" s="22">
        <v>2</v>
      </c>
      <c r="I27" s="21">
        <f t="shared" ca="1" si="9"/>
        <v>528.48874999999998</v>
      </c>
      <c r="K27" s="19" t="s">
        <v>28</v>
      </c>
      <c r="M27" s="21">
        <f t="shared" ca="1" si="12"/>
        <v>16258.573637500001</v>
      </c>
      <c r="N27" s="19">
        <v>3</v>
      </c>
      <c r="O27" s="21">
        <f t="shared" si="13"/>
        <v>15724.800000000001</v>
      </c>
      <c r="P27" s="22">
        <v>1</v>
      </c>
      <c r="Q27" s="21">
        <f t="shared" ca="1" si="14"/>
        <v>0</v>
      </c>
      <c r="R27" s="22">
        <v>2</v>
      </c>
      <c r="S27" s="21">
        <f t="shared" ca="1" si="15"/>
        <v>533.77363749999995</v>
      </c>
      <c r="U27" s="19" t="s">
        <v>28</v>
      </c>
      <c r="W27" s="21">
        <f t="shared" ca="1" si="16"/>
        <v>17207.399373875</v>
      </c>
      <c r="X27" s="19">
        <v>3</v>
      </c>
      <c r="Y27" s="21">
        <f t="shared" si="17"/>
        <v>16668.288</v>
      </c>
      <c r="Z27" s="22">
        <v>1</v>
      </c>
      <c r="AA27" s="21">
        <f t="shared" ca="1" si="18"/>
        <v>0</v>
      </c>
      <c r="AB27" s="22">
        <v>2</v>
      </c>
      <c r="AC27" s="21">
        <f t="shared" ca="1" si="19"/>
        <v>539.11137387500003</v>
      </c>
    </row>
    <row r="28" spans="1:29" s="19" customFormat="1" ht="12.95" customHeight="1" x14ac:dyDescent="0.3">
      <c r="A28" s="19" t="s">
        <v>29</v>
      </c>
      <c r="C28" s="21">
        <f t="shared" ca="1" si="10"/>
        <v>1720.8675000000001</v>
      </c>
      <c r="D28" s="19">
        <v>9</v>
      </c>
      <c r="E28" s="21">
        <f t="shared" si="11"/>
        <v>0</v>
      </c>
      <c r="F28" s="22">
        <v>2</v>
      </c>
      <c r="G28" s="21">
        <f ca="1">SUM(LOOKUP(F28,$F$34:$F$35,$G$34:$G$41)*$I9)</f>
        <v>1394.69</v>
      </c>
      <c r="H28" s="22">
        <v>2</v>
      </c>
      <c r="I28" s="21">
        <f t="shared" ca="1" si="9"/>
        <v>326.17750000000001</v>
      </c>
      <c r="K28" s="19" t="s">
        <v>29</v>
      </c>
      <c r="M28" s="21">
        <f t="shared" ca="1" si="12"/>
        <v>1738.0761749999999</v>
      </c>
      <c r="N28" s="19">
        <v>9</v>
      </c>
      <c r="O28" s="21">
        <f t="shared" si="13"/>
        <v>0</v>
      </c>
      <c r="P28" s="22">
        <v>2</v>
      </c>
      <c r="Q28" s="21">
        <f t="shared" ca="1" si="14"/>
        <v>1408.6369</v>
      </c>
      <c r="R28" s="22">
        <v>2</v>
      </c>
      <c r="S28" s="21">
        <f t="shared" ca="1" si="15"/>
        <v>329.43927500000001</v>
      </c>
      <c r="U28" s="19" t="s">
        <v>29</v>
      </c>
      <c r="W28" s="21">
        <f t="shared" ca="1" si="16"/>
        <v>1755.4569367500001</v>
      </c>
      <c r="X28" s="19">
        <v>9</v>
      </c>
      <c r="Y28" s="21">
        <f t="shared" si="17"/>
        <v>0</v>
      </c>
      <c r="Z28" s="22">
        <v>2</v>
      </c>
      <c r="AA28" s="21">
        <f t="shared" ca="1" si="18"/>
        <v>1422.7232690000001</v>
      </c>
      <c r="AB28" s="22">
        <v>2</v>
      </c>
      <c r="AC28" s="21">
        <f t="shared" ca="1" si="19"/>
        <v>332.73366775</v>
      </c>
    </row>
    <row r="29" spans="1:29" s="19" customFormat="1" ht="12.95" customHeight="1" x14ac:dyDescent="0.3">
      <c r="A29" s="19" t="s">
        <v>30</v>
      </c>
      <c r="C29" s="21">
        <f t="shared" ca="1" si="10"/>
        <v>938.65499999999997</v>
      </c>
      <c r="D29" s="19">
        <v>9</v>
      </c>
      <c r="E29" s="21">
        <f t="shared" si="11"/>
        <v>0</v>
      </c>
      <c r="F29" s="22">
        <v>2</v>
      </c>
      <c r="G29" s="21">
        <f ca="1">SUM(LOOKUP(F29,$F$34:$F$35,$G$34:$G$41)*$I10)</f>
        <v>760.74</v>
      </c>
      <c r="H29" s="22">
        <v>2</v>
      </c>
      <c r="I29" s="21">
        <f t="shared" ca="1" si="9"/>
        <v>177.91500000000002</v>
      </c>
      <c r="K29" s="19" t="s">
        <v>30</v>
      </c>
      <c r="M29" s="21">
        <f t="shared" ca="1" si="12"/>
        <v>948.04155000000003</v>
      </c>
      <c r="N29" s="19">
        <v>9</v>
      </c>
      <c r="O29" s="21">
        <f t="shared" si="13"/>
        <v>0</v>
      </c>
      <c r="P29" s="22">
        <v>2</v>
      </c>
      <c r="Q29" s="21">
        <f t="shared" ca="1" si="14"/>
        <v>768.34739999999999</v>
      </c>
      <c r="R29" s="22">
        <v>2</v>
      </c>
      <c r="S29" s="21">
        <f t="shared" ca="1" si="15"/>
        <v>179.69415000000001</v>
      </c>
      <c r="U29" s="19" t="s">
        <v>30</v>
      </c>
      <c r="W29" s="21">
        <f t="shared" ca="1" si="16"/>
        <v>957.52196550000008</v>
      </c>
      <c r="X29" s="19">
        <v>9</v>
      </c>
      <c r="Y29" s="21">
        <f t="shared" si="17"/>
        <v>0</v>
      </c>
      <c r="Z29" s="22">
        <v>2</v>
      </c>
      <c r="AA29" s="21">
        <f t="shared" ca="1" si="18"/>
        <v>776.03087400000004</v>
      </c>
      <c r="AB29" s="22">
        <v>2</v>
      </c>
      <c r="AC29" s="21">
        <f t="shared" ca="1" si="19"/>
        <v>181.49109150000001</v>
      </c>
    </row>
    <row r="30" spans="1:29" s="19" customFormat="1" ht="12.95" customHeight="1" x14ac:dyDescent="0.3">
      <c r="A30" s="19" t="s">
        <v>55</v>
      </c>
      <c r="C30" s="21">
        <f t="shared" ca="1" si="10"/>
        <v>15528.460075000001</v>
      </c>
      <c r="D30" s="19">
        <v>3</v>
      </c>
      <c r="E30" s="21">
        <f t="shared" si="11"/>
        <v>14560</v>
      </c>
      <c r="F30" s="22">
        <v>1</v>
      </c>
      <c r="G30" s="21">
        <f t="shared" ref="G30" ca="1" si="20">SUM(LOOKUP(F30,$F$34:$F$35,$G$34:$G$41)*$C11)</f>
        <v>0</v>
      </c>
      <c r="H30" s="22">
        <v>2</v>
      </c>
      <c r="I30" s="21">
        <f ca="1">SUM(LOOKUP(H30,$H$34:$H$35,$I$34:$I$41)*$I16)</f>
        <v>968.46007500000019</v>
      </c>
      <c r="K30" s="19" t="s">
        <v>55</v>
      </c>
      <c r="M30" s="21">
        <f t="shared" ca="1" si="12"/>
        <v>16712.6292765</v>
      </c>
      <c r="N30" s="19">
        <v>3</v>
      </c>
      <c r="O30" s="21">
        <f t="shared" si="13"/>
        <v>15724.800000000001</v>
      </c>
      <c r="P30" s="22">
        <v>1</v>
      </c>
      <c r="Q30" s="21">
        <f ca="1">SUM(LOOKUP(P30,$F$34:$F$35,$G$34:$G$41)*$S16)</f>
        <v>0</v>
      </c>
      <c r="R30" s="22">
        <v>2</v>
      </c>
      <c r="S30" s="21">
        <f ca="1">SUM(LOOKUP(R30,$H$34:$H$35,$I$34:$I$41)*$S16)</f>
        <v>987.82927650000011</v>
      </c>
      <c r="U30" s="19" t="s">
        <v>55</v>
      </c>
      <c r="W30" s="21">
        <f t="shared" ca="1" si="16"/>
        <v>17675.873862029999</v>
      </c>
      <c r="X30" s="19">
        <v>3</v>
      </c>
      <c r="Y30" s="21">
        <f t="shared" si="17"/>
        <v>16668.288</v>
      </c>
      <c r="Z30" s="22">
        <v>1</v>
      </c>
      <c r="AA30" s="21">
        <f ca="1">SUM(LOOKUP(Z30,$F$34:$F$35,$G$34:$G$41)*$AC16)</f>
        <v>0</v>
      </c>
      <c r="AB30" s="22">
        <v>2</v>
      </c>
      <c r="AC30" s="21">
        <f ca="1">SUM(LOOKUP(AB30,$H$34:$H$35,$I$34:$I$41)*$AC16)</f>
        <v>1007.5858620300003</v>
      </c>
    </row>
    <row r="31" spans="1:29" s="19" customFormat="1" ht="12.95" customHeight="1" x14ac:dyDescent="0.3">
      <c r="A31" s="19" t="s">
        <v>31</v>
      </c>
      <c r="C31" s="21">
        <f ca="1">SUM(C23:C29)</f>
        <v>67618.5926875</v>
      </c>
      <c r="E31" s="23">
        <f>SUM(E23:E28)</f>
        <v>62060</v>
      </c>
      <c r="F31" s="22"/>
      <c r="G31" s="23">
        <f ca="1">SUM(G23:G30)</f>
        <v>2155.4300000000003</v>
      </c>
      <c r="H31" s="22"/>
      <c r="I31" s="23">
        <f ca="1">SUM(I23:I30)</f>
        <v>4371.6227625000001</v>
      </c>
      <c r="K31" s="19" t="s">
        <v>31</v>
      </c>
      <c r="M31" s="21">
        <f ca="1">SUM(M23:M29)</f>
        <v>72646.228614374995</v>
      </c>
      <c r="O31" s="23">
        <f>SUM(O23:O28)</f>
        <v>67024.800000000003</v>
      </c>
      <c r="P31" s="22"/>
      <c r="Q31" s="23">
        <f ca="1">SUM(Q23:Q30)</f>
        <v>2176.9843000000001</v>
      </c>
      <c r="R31" s="22"/>
      <c r="S31" s="23">
        <f ca="1">SUM(S23:S30)</f>
        <v>4432.2735908750001</v>
      </c>
      <c r="U31" s="19" t="s">
        <v>31</v>
      </c>
      <c r="W31" s="21">
        <f ca="1">SUM(W23:W29)</f>
        <v>76731.180900518739</v>
      </c>
      <c r="Y31" s="23">
        <f>SUM(Y23:Y28)</f>
        <v>71046.288</v>
      </c>
      <c r="Z31" s="22"/>
      <c r="AA31" s="23">
        <f ca="1">SUM(AA23:AA30)</f>
        <v>2198.7541430000001</v>
      </c>
      <c r="AB31" s="22"/>
      <c r="AC31" s="23">
        <f ca="1">SUM(AC23:AC30)</f>
        <v>4493.7246195487505</v>
      </c>
    </row>
    <row r="32" spans="1:29" s="19" customFormat="1" ht="12.95" customHeight="1" x14ac:dyDescent="0.3">
      <c r="C32" s="21"/>
      <c r="E32" s="21"/>
      <c r="F32" s="22"/>
      <c r="G32" s="22"/>
      <c r="H32" s="22"/>
      <c r="I32" s="22"/>
      <c r="M32" s="21"/>
      <c r="O32" s="21"/>
      <c r="P32" s="22"/>
      <c r="Q32" s="22"/>
      <c r="R32" s="22"/>
      <c r="S32" s="22"/>
      <c r="W32" s="21"/>
      <c r="Y32" s="21"/>
      <c r="Z32" s="22"/>
      <c r="AA32" s="22"/>
      <c r="AB32" s="22"/>
      <c r="AC32" s="22"/>
    </row>
    <row r="33" spans="1:29" s="19" customFormat="1" ht="12.95" customHeight="1" x14ac:dyDescent="0.3">
      <c r="C33" s="21" t="s">
        <v>38</v>
      </c>
      <c r="E33" s="22"/>
      <c r="F33" s="22"/>
      <c r="G33" s="22" t="s">
        <v>35</v>
      </c>
      <c r="H33" s="22"/>
      <c r="I33" s="22" t="s">
        <v>39</v>
      </c>
      <c r="M33" s="21" t="s">
        <v>38</v>
      </c>
      <c r="O33" s="22"/>
      <c r="P33" s="22"/>
      <c r="Q33" s="22" t="s">
        <v>35</v>
      </c>
      <c r="R33" s="22"/>
      <c r="S33" s="22" t="s">
        <v>39</v>
      </c>
      <c r="W33" s="21" t="s">
        <v>38</v>
      </c>
      <c r="Y33" s="22"/>
      <c r="Z33" s="22"/>
      <c r="AA33" s="22" t="s">
        <v>35</v>
      </c>
      <c r="AB33" s="22"/>
      <c r="AC33" s="22" t="s">
        <v>39</v>
      </c>
    </row>
    <row r="34" spans="1:29" s="19" customFormat="1" ht="12.95" customHeight="1" x14ac:dyDescent="0.3">
      <c r="A34" s="22" t="s">
        <v>40</v>
      </c>
      <c r="C34" s="21" t="s">
        <v>41</v>
      </c>
      <c r="D34" s="19">
        <v>1</v>
      </c>
      <c r="E34" s="21">
        <v>13000</v>
      </c>
      <c r="F34" s="22">
        <v>1</v>
      </c>
      <c r="G34" s="22">
        <v>0</v>
      </c>
      <c r="H34" s="22">
        <v>1</v>
      </c>
      <c r="I34" s="22">
        <v>0</v>
      </c>
      <c r="K34" s="22" t="s">
        <v>40</v>
      </c>
      <c r="M34" s="21" t="s">
        <v>41</v>
      </c>
      <c r="N34" s="19">
        <v>1</v>
      </c>
      <c r="O34" s="21">
        <f>+E34*(1+$M$45)</f>
        <v>14040.000000000002</v>
      </c>
      <c r="P34" s="22">
        <v>1</v>
      </c>
      <c r="Q34" s="22">
        <v>0</v>
      </c>
      <c r="R34" s="22">
        <v>1</v>
      </c>
      <c r="S34" s="22">
        <v>0</v>
      </c>
      <c r="U34" s="22" t="s">
        <v>40</v>
      </c>
      <c r="W34" s="21" t="s">
        <v>41</v>
      </c>
      <c r="X34" s="19">
        <v>1</v>
      </c>
      <c r="Y34" s="21">
        <f>+O34*(1+W$45)</f>
        <v>14882.400000000003</v>
      </c>
      <c r="Z34" s="22">
        <v>1</v>
      </c>
      <c r="AA34" s="22">
        <v>0</v>
      </c>
      <c r="AB34" s="22">
        <v>1</v>
      </c>
      <c r="AC34" s="22">
        <v>0</v>
      </c>
    </row>
    <row r="35" spans="1:29" s="19" customFormat="1" ht="12.95" customHeight="1" x14ac:dyDescent="0.3">
      <c r="A35" s="22" t="s">
        <v>42</v>
      </c>
      <c r="C35" s="21" t="s">
        <v>41</v>
      </c>
      <c r="D35" s="19">
        <v>2</v>
      </c>
      <c r="E35" s="21">
        <v>13675</v>
      </c>
      <c r="F35" s="22">
        <v>2</v>
      </c>
      <c r="G35" s="22">
        <v>6.2E-2</v>
      </c>
      <c r="H35" s="22">
        <v>2</v>
      </c>
      <c r="I35" s="22">
        <v>1.4500000000000001E-2</v>
      </c>
      <c r="K35" s="22" t="s">
        <v>42</v>
      </c>
      <c r="M35" s="21" t="s">
        <v>41</v>
      </c>
      <c r="N35" s="19">
        <v>2</v>
      </c>
      <c r="O35" s="21">
        <f t="shared" ref="O35:O42" si="21">+E35*(1+$M$45)</f>
        <v>14769.000000000002</v>
      </c>
      <c r="P35" s="22">
        <v>2</v>
      </c>
      <c r="Q35" s="22">
        <v>6.2E-2</v>
      </c>
      <c r="R35" s="22">
        <v>2</v>
      </c>
      <c r="S35" s="22">
        <v>1.4500000000000001E-2</v>
      </c>
      <c r="U35" s="22" t="s">
        <v>42</v>
      </c>
      <c r="W35" s="21" t="s">
        <v>41</v>
      </c>
      <c r="X35" s="19">
        <v>2</v>
      </c>
      <c r="Y35" s="21">
        <f t="shared" ref="Y35:Y42" si="22">+O35*(1+W$45)</f>
        <v>15655.140000000003</v>
      </c>
      <c r="Z35" s="22">
        <v>2</v>
      </c>
      <c r="AA35" s="22">
        <v>6.2E-2</v>
      </c>
      <c r="AB35" s="22">
        <v>2</v>
      </c>
      <c r="AC35" s="22">
        <v>1.4500000000000001E-2</v>
      </c>
    </row>
    <row r="36" spans="1:29" s="19" customFormat="1" ht="12.95" customHeight="1" x14ac:dyDescent="0.3">
      <c r="A36" s="22" t="s">
        <v>43</v>
      </c>
      <c r="C36" s="21" t="s">
        <v>41</v>
      </c>
      <c r="D36" s="19">
        <v>3</v>
      </c>
      <c r="E36" s="21">
        <v>14560</v>
      </c>
      <c r="F36" s="22"/>
      <c r="G36" s="22"/>
      <c r="H36" s="22"/>
      <c r="I36" s="22"/>
      <c r="K36" s="22" t="s">
        <v>43</v>
      </c>
      <c r="M36" s="21" t="s">
        <v>41</v>
      </c>
      <c r="N36" s="19">
        <v>3</v>
      </c>
      <c r="O36" s="21">
        <f t="shared" si="21"/>
        <v>15724.800000000001</v>
      </c>
      <c r="P36" s="22"/>
      <c r="Q36" s="22"/>
      <c r="R36" s="22"/>
      <c r="S36" s="22"/>
      <c r="U36" s="22" t="s">
        <v>43</v>
      </c>
      <c r="W36" s="21" t="s">
        <v>41</v>
      </c>
      <c r="X36" s="19">
        <v>3</v>
      </c>
      <c r="Y36" s="21">
        <f t="shared" si="22"/>
        <v>16668.288</v>
      </c>
      <c r="Z36" s="22"/>
      <c r="AA36" s="22"/>
      <c r="AB36" s="22"/>
      <c r="AC36" s="22"/>
    </row>
    <row r="37" spans="1:29" s="19" customFormat="1" ht="12.95" customHeight="1" x14ac:dyDescent="0.3">
      <c r="A37" s="22" t="s">
        <v>44</v>
      </c>
      <c r="C37" s="21" t="s">
        <v>41</v>
      </c>
      <c r="D37" s="19">
        <v>4</v>
      </c>
      <c r="E37" s="21">
        <v>17000</v>
      </c>
      <c r="F37" s="22"/>
      <c r="G37" s="22"/>
      <c r="H37" s="22"/>
      <c r="I37" s="22"/>
      <c r="K37" s="22" t="s">
        <v>44</v>
      </c>
      <c r="M37" s="21" t="s">
        <v>41</v>
      </c>
      <c r="N37" s="19">
        <v>4</v>
      </c>
      <c r="O37" s="21">
        <f t="shared" si="21"/>
        <v>18360</v>
      </c>
      <c r="P37" s="22"/>
      <c r="Q37" s="22"/>
      <c r="R37" s="22"/>
      <c r="S37" s="22"/>
      <c r="U37" s="22" t="s">
        <v>44</v>
      </c>
      <c r="W37" s="21" t="s">
        <v>41</v>
      </c>
      <c r="X37" s="19">
        <v>4</v>
      </c>
      <c r="Y37" s="21">
        <f t="shared" si="22"/>
        <v>19461.600000000002</v>
      </c>
      <c r="Z37" s="22"/>
      <c r="AA37" s="22"/>
      <c r="AB37" s="22"/>
      <c r="AC37" s="22"/>
    </row>
    <row r="38" spans="1:29" s="19" customFormat="1" ht="12.95" customHeight="1" x14ac:dyDescent="0.3">
      <c r="A38" s="22" t="s">
        <v>45</v>
      </c>
      <c r="C38" s="21" t="s">
        <v>41</v>
      </c>
      <c r="D38" s="19">
        <v>5</v>
      </c>
      <c r="E38" s="21">
        <v>8500</v>
      </c>
      <c r="F38" s="22"/>
      <c r="G38" s="22"/>
      <c r="H38" s="22"/>
      <c r="I38" s="22"/>
      <c r="K38" s="22" t="s">
        <v>45</v>
      </c>
      <c r="M38" s="21" t="s">
        <v>41</v>
      </c>
      <c r="N38" s="19">
        <v>5</v>
      </c>
      <c r="O38" s="21">
        <f t="shared" si="21"/>
        <v>9180</v>
      </c>
      <c r="P38" s="22"/>
      <c r="Q38" s="22"/>
      <c r="R38" s="22"/>
      <c r="S38" s="22"/>
      <c r="U38" s="22" t="s">
        <v>45</v>
      </c>
      <c r="W38" s="21" t="s">
        <v>41</v>
      </c>
      <c r="X38" s="19">
        <v>5</v>
      </c>
      <c r="Y38" s="21">
        <f t="shared" si="22"/>
        <v>9730.8000000000011</v>
      </c>
      <c r="Z38" s="22"/>
      <c r="AA38" s="22"/>
      <c r="AB38" s="22"/>
      <c r="AC38" s="22"/>
    </row>
    <row r="39" spans="1:29" s="19" customFormat="1" ht="12.95" customHeight="1" x14ac:dyDescent="0.3">
      <c r="A39" s="22" t="s">
        <v>46</v>
      </c>
      <c r="C39" s="21" t="s">
        <v>47</v>
      </c>
      <c r="D39" s="19">
        <v>6</v>
      </c>
      <c r="E39" s="21">
        <v>16600</v>
      </c>
      <c r="F39" s="22"/>
      <c r="G39" s="22"/>
      <c r="H39" s="22"/>
      <c r="I39" s="22"/>
      <c r="K39" s="22" t="s">
        <v>46</v>
      </c>
      <c r="M39" s="21" t="s">
        <v>47</v>
      </c>
      <c r="N39" s="19">
        <v>6</v>
      </c>
      <c r="O39" s="21">
        <f t="shared" si="21"/>
        <v>17928</v>
      </c>
      <c r="P39" s="22"/>
      <c r="Q39" s="22"/>
      <c r="R39" s="22"/>
      <c r="S39" s="22"/>
      <c r="U39" s="22" t="s">
        <v>46</v>
      </c>
      <c r="W39" s="21" t="s">
        <v>47</v>
      </c>
      <c r="X39" s="19">
        <v>6</v>
      </c>
      <c r="Y39" s="21">
        <f t="shared" si="22"/>
        <v>19003.68</v>
      </c>
      <c r="Z39" s="22"/>
      <c r="AA39" s="22"/>
      <c r="AB39" s="22"/>
      <c r="AC39" s="22"/>
    </row>
    <row r="40" spans="1:29" s="19" customFormat="1" ht="12.95" customHeight="1" x14ac:dyDescent="0.3">
      <c r="A40" s="22" t="s">
        <v>42</v>
      </c>
      <c r="C40" s="21" t="s">
        <v>47</v>
      </c>
      <c r="D40" s="19">
        <v>7</v>
      </c>
      <c r="E40" s="21">
        <v>17000</v>
      </c>
      <c r="F40" s="22"/>
      <c r="G40" s="22"/>
      <c r="H40" s="22"/>
      <c r="I40" s="22"/>
      <c r="K40" s="22" t="s">
        <v>42</v>
      </c>
      <c r="M40" s="21" t="s">
        <v>47</v>
      </c>
      <c r="N40" s="19">
        <v>7</v>
      </c>
      <c r="O40" s="21">
        <f t="shared" si="21"/>
        <v>18360</v>
      </c>
      <c r="P40" s="22"/>
      <c r="Q40" s="22"/>
      <c r="R40" s="22"/>
      <c r="S40" s="22"/>
      <c r="U40" s="22" t="s">
        <v>42</v>
      </c>
      <c r="W40" s="21" t="s">
        <v>47</v>
      </c>
      <c r="X40" s="19">
        <v>7</v>
      </c>
      <c r="Y40" s="21">
        <f t="shared" si="22"/>
        <v>19461.600000000002</v>
      </c>
      <c r="Z40" s="22"/>
      <c r="AA40" s="22"/>
      <c r="AB40" s="22"/>
      <c r="AC40" s="22"/>
    </row>
    <row r="41" spans="1:29" s="19" customFormat="1" ht="12.95" customHeight="1" x14ac:dyDescent="0.3">
      <c r="A41" s="22" t="s">
        <v>48</v>
      </c>
      <c r="C41" s="21" t="s">
        <v>47</v>
      </c>
      <c r="D41" s="19">
        <v>8</v>
      </c>
      <c r="E41" s="21">
        <v>9000</v>
      </c>
      <c r="F41" s="22"/>
      <c r="G41" s="22"/>
      <c r="H41" s="22"/>
      <c r="I41" s="22"/>
      <c r="K41" s="22" t="s">
        <v>48</v>
      </c>
      <c r="M41" s="21" t="s">
        <v>47</v>
      </c>
      <c r="N41" s="19">
        <v>8</v>
      </c>
      <c r="O41" s="21">
        <f t="shared" si="21"/>
        <v>9720</v>
      </c>
      <c r="P41" s="22"/>
      <c r="Q41" s="22"/>
      <c r="R41" s="22"/>
      <c r="S41" s="22"/>
      <c r="U41" s="22" t="s">
        <v>48</v>
      </c>
      <c r="W41" s="21" t="s">
        <v>47</v>
      </c>
      <c r="X41" s="19">
        <v>8</v>
      </c>
      <c r="Y41" s="21">
        <f t="shared" si="22"/>
        <v>10303.200000000001</v>
      </c>
      <c r="Z41" s="22"/>
      <c r="AA41" s="22"/>
      <c r="AB41" s="22"/>
      <c r="AC41" s="22"/>
    </row>
    <row r="42" spans="1:29" s="19" customFormat="1" ht="12.95" customHeight="1" x14ac:dyDescent="0.3">
      <c r="A42" s="19" t="s">
        <v>49</v>
      </c>
      <c r="C42" s="21"/>
      <c r="D42" s="19">
        <v>9</v>
      </c>
      <c r="E42" s="21">
        <v>0</v>
      </c>
      <c r="F42" s="22"/>
      <c r="G42" s="22"/>
      <c r="H42" s="22"/>
      <c r="I42" s="22"/>
      <c r="K42" s="19" t="s">
        <v>49</v>
      </c>
      <c r="M42" s="21"/>
      <c r="N42" s="19">
        <v>9</v>
      </c>
      <c r="O42" s="21">
        <f t="shared" si="21"/>
        <v>0</v>
      </c>
      <c r="P42" s="22"/>
      <c r="Q42" s="22"/>
      <c r="R42" s="22"/>
      <c r="S42" s="22"/>
      <c r="U42" s="19" t="s">
        <v>49</v>
      </c>
      <c r="W42" s="21"/>
      <c r="X42" s="19">
        <v>9</v>
      </c>
      <c r="Y42" s="21">
        <f t="shared" si="22"/>
        <v>0</v>
      </c>
      <c r="Z42" s="22"/>
      <c r="AA42" s="22"/>
      <c r="AB42" s="22"/>
      <c r="AC42" s="22"/>
    </row>
    <row r="43" spans="1:29" ht="13.5" x14ac:dyDescent="0.25">
      <c r="C43" s="5"/>
      <c r="E43" s="5"/>
      <c r="F43" s="6"/>
      <c r="G43" s="6"/>
      <c r="H43" s="6"/>
      <c r="I43" s="6"/>
      <c r="M43" s="5"/>
      <c r="O43" s="5"/>
      <c r="P43" s="6"/>
      <c r="Q43" s="6"/>
      <c r="R43" s="6"/>
      <c r="S43" s="6"/>
      <c r="W43" s="5"/>
      <c r="Y43" s="5"/>
      <c r="Z43" s="6"/>
      <c r="AA43" s="6"/>
      <c r="AB43" s="6"/>
      <c r="AC43" s="6"/>
    </row>
    <row r="45" spans="1:29" x14ac:dyDescent="0.2">
      <c r="K45" t="s">
        <v>59</v>
      </c>
      <c r="M45" s="25">
        <v>0.08</v>
      </c>
      <c r="U45" t="s">
        <v>59</v>
      </c>
      <c r="W45" s="25">
        <v>0.06</v>
      </c>
    </row>
  </sheetData>
  <printOptions gridLines="1"/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Formulas="1" topLeftCell="A10" workbookViewId="0">
      <selection activeCell="A21" sqref="A21:I46"/>
    </sheetView>
  </sheetViews>
  <sheetFormatPr defaultRowHeight="12.75" x14ac:dyDescent="0.2"/>
  <cols>
    <col min="1" max="1" width="13.85546875" customWidth="1"/>
    <col min="2" max="2" width="0.85546875" customWidth="1"/>
    <col min="3" max="3" width="12.42578125" customWidth="1"/>
    <col min="4" max="4" width="1" customWidth="1"/>
    <col min="5" max="5" width="18" customWidth="1"/>
    <col min="6" max="6" width="1" customWidth="1"/>
    <col min="7" max="7" width="20" customWidth="1"/>
    <col min="8" max="8" width="0.85546875" customWidth="1"/>
    <col min="9" max="9" width="22.42578125" customWidth="1"/>
  </cols>
  <sheetData>
    <row r="1" spans="1:9" ht="13.5" x14ac:dyDescent="0.25">
      <c r="E1" s="5"/>
      <c r="F1" s="6"/>
      <c r="G1" s="6"/>
      <c r="H1" s="6"/>
      <c r="I1" s="6"/>
    </row>
    <row r="2" spans="1:9" ht="27" x14ac:dyDescent="0.25">
      <c r="A2" s="2" t="s">
        <v>19</v>
      </c>
      <c r="C2" s="7" t="s">
        <v>20</v>
      </c>
      <c r="E2" s="8" t="s">
        <v>21</v>
      </c>
      <c r="F2" s="6"/>
      <c r="G2" s="7" t="s">
        <v>22</v>
      </c>
      <c r="H2" s="7"/>
      <c r="I2" s="7" t="s">
        <v>23</v>
      </c>
    </row>
    <row r="3" spans="1:9" ht="13.5" x14ac:dyDescent="0.25">
      <c r="A3" s="17" t="s">
        <v>51</v>
      </c>
      <c r="B3" s="17"/>
      <c r="C3" s="18"/>
      <c r="E3" s="5"/>
      <c r="F3" s="6"/>
      <c r="G3" s="6"/>
      <c r="H3" s="6"/>
      <c r="I3" s="6"/>
    </row>
    <row r="4" spans="1:9" ht="13.5" x14ac:dyDescent="0.25">
      <c r="A4" t="s">
        <v>24</v>
      </c>
      <c r="C4" s="5">
        <v>45000</v>
      </c>
      <c r="E4" s="5">
        <f>+C4*$C$14</f>
        <v>1012.5</v>
      </c>
      <c r="F4" s="6"/>
      <c r="G4" s="6"/>
      <c r="H4" s="6"/>
      <c r="I4" s="9">
        <f>SUM(C4:G4)</f>
        <v>46012.5</v>
      </c>
    </row>
    <row r="5" spans="1:9" ht="13.5" x14ac:dyDescent="0.25">
      <c r="A5" t="s">
        <v>25</v>
      </c>
      <c r="C5" s="5">
        <v>46750</v>
      </c>
      <c r="E5" s="5">
        <f t="shared" ref="E5:E10" si="0">+C5*$C$14</f>
        <v>1051.875</v>
      </c>
      <c r="F5" s="6"/>
      <c r="G5" s="6"/>
      <c r="H5" s="6"/>
      <c r="I5" s="9">
        <f t="shared" ref="I5:I10" si="1">SUM(C5:G5)</f>
        <v>47801.875</v>
      </c>
    </row>
    <row r="6" spans="1:9" ht="13.5" x14ac:dyDescent="0.25">
      <c r="A6" t="s">
        <v>26</v>
      </c>
      <c r="C6" s="5">
        <v>32000</v>
      </c>
      <c r="E6" s="5">
        <f t="shared" si="0"/>
        <v>720</v>
      </c>
      <c r="F6" s="6"/>
      <c r="G6" s="6">
        <v>144</v>
      </c>
      <c r="H6" s="6"/>
      <c r="I6" s="9">
        <f t="shared" si="1"/>
        <v>32864</v>
      </c>
    </row>
    <row r="7" spans="1:9" ht="13.5" x14ac:dyDescent="0.25">
      <c r="A7" t="s">
        <v>27</v>
      </c>
      <c r="C7" s="5">
        <v>36000</v>
      </c>
      <c r="E7" s="5">
        <f t="shared" si="0"/>
        <v>810</v>
      </c>
      <c r="F7" s="6"/>
      <c r="G7" s="6"/>
      <c r="H7" s="6"/>
      <c r="I7" s="9">
        <f t="shared" si="1"/>
        <v>36810</v>
      </c>
    </row>
    <row r="8" spans="1:9" ht="13.5" x14ac:dyDescent="0.25">
      <c r="A8" t="s">
        <v>28</v>
      </c>
      <c r="C8" s="5">
        <v>35000</v>
      </c>
      <c r="E8" s="5">
        <f t="shared" si="0"/>
        <v>787.5</v>
      </c>
      <c r="F8" s="6"/>
      <c r="G8" s="6">
        <v>660</v>
      </c>
      <c r="H8" s="6"/>
      <c r="I8" s="9">
        <f t="shared" si="1"/>
        <v>36447.5</v>
      </c>
    </row>
    <row r="9" spans="1:9" ht="13.5" x14ac:dyDescent="0.25">
      <c r="A9" t="s">
        <v>29</v>
      </c>
      <c r="C9" s="5">
        <v>22000</v>
      </c>
      <c r="E9" s="5">
        <f t="shared" si="0"/>
        <v>495</v>
      </c>
      <c r="F9" s="6"/>
      <c r="G9" s="6"/>
      <c r="H9" s="6"/>
      <c r="I9" s="9">
        <f t="shared" si="1"/>
        <v>22495</v>
      </c>
    </row>
    <row r="10" spans="1:9" ht="13.5" x14ac:dyDescent="0.25">
      <c r="A10" t="s">
        <v>30</v>
      </c>
      <c r="C10" s="5">
        <v>12000</v>
      </c>
      <c r="E10" s="5">
        <f t="shared" si="0"/>
        <v>270</v>
      </c>
      <c r="F10" s="6"/>
      <c r="G10" s="6"/>
      <c r="H10" s="6"/>
      <c r="I10" s="9">
        <f t="shared" si="1"/>
        <v>12270</v>
      </c>
    </row>
    <row r="11" spans="1:9" ht="13.5" x14ac:dyDescent="0.25">
      <c r="C11" s="5"/>
      <c r="E11" s="5"/>
      <c r="F11" s="6"/>
      <c r="G11" s="6"/>
      <c r="H11" s="6"/>
      <c r="I11" s="6"/>
    </row>
    <row r="12" spans="1:9" ht="13.5" x14ac:dyDescent="0.25">
      <c r="A12" t="s">
        <v>31</v>
      </c>
      <c r="C12" s="5">
        <f>SUM(C4:C11)</f>
        <v>228750</v>
      </c>
      <c r="E12" s="5">
        <f>SUM(E4:E11)</f>
        <v>5146.875</v>
      </c>
      <c r="F12" s="6"/>
      <c r="G12" s="5">
        <f>SUM(G4:G11)</f>
        <v>804</v>
      </c>
      <c r="H12" s="5"/>
      <c r="I12" s="5">
        <f>SUM(I4:I11)</f>
        <v>234700.875</v>
      </c>
    </row>
    <row r="13" spans="1:9" ht="13.5" x14ac:dyDescent="0.25">
      <c r="A13" s="16"/>
      <c r="C13" s="5"/>
      <c r="E13" s="5"/>
      <c r="F13" s="6"/>
      <c r="G13" s="6"/>
      <c r="H13" s="6"/>
      <c r="I13" s="6"/>
    </row>
    <row r="14" spans="1:9" ht="13.5" x14ac:dyDescent="0.25">
      <c r="A14" t="s">
        <v>32</v>
      </c>
      <c r="C14" s="10">
        <v>2.2499999999999999E-2</v>
      </c>
      <c r="E14" s="5"/>
      <c r="F14" s="6"/>
      <c r="G14" s="6"/>
      <c r="H14" s="6"/>
      <c r="I14" s="6"/>
    </row>
    <row r="15" spans="1:9" ht="13.5" x14ac:dyDescent="0.25">
      <c r="C15" s="10"/>
      <c r="E15" s="5"/>
      <c r="F15" s="6"/>
      <c r="G15" s="6"/>
      <c r="H15" s="6"/>
      <c r="I15" s="6"/>
    </row>
    <row r="16" spans="1:9" ht="13.5" x14ac:dyDescent="0.25">
      <c r="A16" s="17" t="s">
        <v>55</v>
      </c>
      <c r="C16" s="5">
        <v>64845</v>
      </c>
      <c r="E16" s="5">
        <f>+C16*$C$17</f>
        <v>1945.35</v>
      </c>
      <c r="F16" s="6"/>
      <c r="G16" s="6">
        <v>0</v>
      </c>
      <c r="H16" s="6"/>
      <c r="I16" s="9">
        <f>+G16+E16+C16</f>
        <v>66790.350000000006</v>
      </c>
    </row>
    <row r="17" spans="1:9" ht="13.5" x14ac:dyDescent="0.25">
      <c r="A17" s="16" t="s">
        <v>56</v>
      </c>
      <c r="C17" s="10">
        <v>0.03</v>
      </c>
      <c r="E17" s="5"/>
      <c r="F17" s="6"/>
      <c r="G17" s="6"/>
      <c r="H17" s="6"/>
      <c r="I17" s="6"/>
    </row>
    <row r="18" spans="1:9" ht="13.5" x14ac:dyDescent="0.25">
      <c r="A18" s="16"/>
      <c r="C18" s="10"/>
      <c r="E18" s="5"/>
      <c r="F18" s="6"/>
      <c r="G18" s="6"/>
      <c r="H18" s="6"/>
      <c r="I18" s="6"/>
    </row>
    <row r="19" spans="1:9" ht="13.5" x14ac:dyDescent="0.25">
      <c r="A19" s="17" t="s">
        <v>57</v>
      </c>
      <c r="C19" s="5"/>
      <c r="E19" s="5"/>
      <c r="F19" s="6"/>
      <c r="G19" s="6"/>
      <c r="H19" s="6"/>
      <c r="I19" s="6"/>
    </row>
    <row r="20" spans="1:9" ht="13.5" x14ac:dyDescent="0.25">
      <c r="C20" s="5"/>
      <c r="E20" s="5"/>
      <c r="F20" s="6"/>
      <c r="G20" s="6"/>
      <c r="H20" s="6"/>
      <c r="I20" s="6"/>
    </row>
    <row r="21" spans="1:9" ht="27" x14ac:dyDescent="0.25">
      <c r="A21" t="s">
        <v>19</v>
      </c>
      <c r="C21" s="7" t="s">
        <v>33</v>
      </c>
      <c r="E21" s="7" t="s">
        <v>34</v>
      </c>
      <c r="F21" s="7"/>
      <c r="G21" s="7" t="s">
        <v>35</v>
      </c>
      <c r="H21" s="7"/>
      <c r="I21" s="7" t="s">
        <v>36</v>
      </c>
    </row>
    <row r="22" spans="1:9" ht="13.5" x14ac:dyDescent="0.25">
      <c r="C22" s="5"/>
      <c r="E22" s="5"/>
      <c r="F22" s="6"/>
      <c r="G22" s="6"/>
      <c r="H22" s="6"/>
      <c r="I22" s="6"/>
    </row>
    <row r="23" spans="1:9" ht="14.25" x14ac:dyDescent="0.3">
      <c r="A23" t="s">
        <v>24</v>
      </c>
      <c r="C23" s="5">
        <f ca="1">+E23+G23+I23</f>
        <v>13667.18125</v>
      </c>
      <c r="D23">
        <v>1</v>
      </c>
      <c r="E23" s="11">
        <f>LOOKUP(D23,$D$37:$D$45,$E$37:$E$45)</f>
        <v>13000</v>
      </c>
      <c r="F23" s="12">
        <v>1</v>
      </c>
      <c r="G23" s="11">
        <f t="shared" ref="G23:G30" ca="1" si="2">SUM(LOOKUP(F23,$F$37:$F$38,$G$37:$G$44)*$C4)</f>
        <v>0</v>
      </c>
      <c r="H23" s="12">
        <v>2</v>
      </c>
      <c r="I23" s="11">
        <f t="shared" ref="I23:I29" ca="1" si="3">SUM(LOOKUP(H23,$H$37:$H$38,$I$37:$I$44)*$I4)</f>
        <v>667.18124999999998</v>
      </c>
    </row>
    <row r="24" spans="1:9" ht="14.25" x14ac:dyDescent="0.3">
      <c r="A24" t="s">
        <v>25</v>
      </c>
      <c r="C24" s="5">
        <f t="shared" ref="C24:C30" ca="1" si="4">+E24+G24+I24</f>
        <v>13693.1271875</v>
      </c>
      <c r="D24">
        <v>1</v>
      </c>
      <c r="E24" s="11">
        <f t="shared" ref="E24:E30" si="5">LOOKUP(D24,$D$37:$D$45,$E$37:$E$45)</f>
        <v>13000</v>
      </c>
      <c r="F24" s="12">
        <v>1</v>
      </c>
      <c r="G24" s="11">
        <f t="shared" ca="1" si="2"/>
        <v>0</v>
      </c>
      <c r="H24" s="12">
        <v>2</v>
      </c>
      <c r="I24" s="11">
        <f t="shared" ca="1" si="3"/>
        <v>693.12718749999999</v>
      </c>
    </row>
    <row r="25" spans="1:9" ht="14.25" x14ac:dyDescent="0.3">
      <c r="A25" t="s">
        <v>26</v>
      </c>
      <c r="C25" s="5">
        <f t="shared" ca="1" si="4"/>
        <v>8976.5280000000002</v>
      </c>
      <c r="D25">
        <v>5</v>
      </c>
      <c r="E25" s="11">
        <f t="shared" si="5"/>
        <v>8500</v>
      </c>
      <c r="F25" s="12">
        <v>1</v>
      </c>
      <c r="G25" s="11">
        <f t="shared" ca="1" si="2"/>
        <v>0</v>
      </c>
      <c r="H25" s="12">
        <v>2</v>
      </c>
      <c r="I25" s="11">
        <f t="shared" ca="1" si="3"/>
        <v>476.52800000000002</v>
      </c>
    </row>
    <row r="26" spans="1:9" ht="14.25" x14ac:dyDescent="0.3">
      <c r="A26" t="s">
        <v>27</v>
      </c>
      <c r="C26" s="5">
        <f t="shared" ca="1" si="4"/>
        <v>13533.745000000001</v>
      </c>
      <c r="D26">
        <v>1</v>
      </c>
      <c r="E26" s="11">
        <f t="shared" si="5"/>
        <v>13000</v>
      </c>
      <c r="F26" s="12">
        <v>1</v>
      </c>
      <c r="G26" s="11">
        <f t="shared" ca="1" si="2"/>
        <v>0</v>
      </c>
      <c r="H26" s="12">
        <v>2</v>
      </c>
      <c r="I26" s="11">
        <f t="shared" ca="1" si="3"/>
        <v>533.745</v>
      </c>
    </row>
    <row r="27" spans="1:9" ht="14.25" x14ac:dyDescent="0.3">
      <c r="A27" t="s">
        <v>28</v>
      </c>
      <c r="C27" s="5">
        <f t="shared" ca="1" si="4"/>
        <v>15088.48875</v>
      </c>
      <c r="D27">
        <v>3</v>
      </c>
      <c r="E27" s="11">
        <f t="shared" si="5"/>
        <v>14560</v>
      </c>
      <c r="F27" s="12">
        <v>1</v>
      </c>
      <c r="G27" s="11">
        <f t="shared" ca="1" si="2"/>
        <v>0</v>
      </c>
      <c r="H27" s="12">
        <v>2</v>
      </c>
      <c r="I27" s="11">
        <f t="shared" ca="1" si="3"/>
        <v>528.48874999999998</v>
      </c>
    </row>
    <row r="28" spans="1:9" ht="14.25" x14ac:dyDescent="0.3">
      <c r="A28" t="s">
        <v>29</v>
      </c>
      <c r="C28" s="5">
        <f t="shared" ca="1" si="4"/>
        <v>1690.1775</v>
      </c>
      <c r="D28">
        <v>9</v>
      </c>
      <c r="E28" s="11">
        <f t="shared" si="5"/>
        <v>0</v>
      </c>
      <c r="F28" s="12">
        <v>2</v>
      </c>
      <c r="G28" s="11">
        <f t="shared" ca="1" si="2"/>
        <v>1364</v>
      </c>
      <c r="H28" s="12">
        <v>2</v>
      </c>
      <c r="I28" s="11">
        <f t="shared" ca="1" si="3"/>
        <v>326.17750000000001</v>
      </c>
    </row>
    <row r="29" spans="1:9" ht="14.25" x14ac:dyDescent="0.3">
      <c r="A29" t="s">
        <v>30</v>
      </c>
      <c r="C29" s="5">
        <f t="shared" ca="1" si="4"/>
        <v>921.91499999999996</v>
      </c>
      <c r="D29">
        <v>9</v>
      </c>
      <c r="E29" s="11">
        <f t="shared" si="5"/>
        <v>0</v>
      </c>
      <c r="F29" s="12">
        <v>2</v>
      </c>
      <c r="G29" s="11">
        <f t="shared" ca="1" si="2"/>
        <v>744</v>
      </c>
      <c r="H29" s="12">
        <v>2</v>
      </c>
      <c r="I29" s="11">
        <f t="shared" ca="1" si="3"/>
        <v>177.91500000000002</v>
      </c>
    </row>
    <row r="30" spans="1:9" ht="14.25" x14ac:dyDescent="0.3">
      <c r="A30" s="16" t="s">
        <v>55</v>
      </c>
      <c r="C30" s="5">
        <f t="shared" ca="1" si="4"/>
        <v>15528.460075000001</v>
      </c>
      <c r="D30">
        <v>3</v>
      </c>
      <c r="E30" s="5">
        <f t="shared" si="5"/>
        <v>14560</v>
      </c>
      <c r="F30" s="6">
        <v>1</v>
      </c>
      <c r="G30" s="11">
        <f t="shared" ca="1" si="2"/>
        <v>0</v>
      </c>
      <c r="H30" s="6">
        <v>2</v>
      </c>
      <c r="I30" s="11">
        <f ca="1">SUM(LOOKUP(H30,$H$37:$H$38,$I$37:$I$44)*$I16)</f>
        <v>968.46007500000019</v>
      </c>
    </row>
    <row r="31" spans="1:9" ht="13.5" x14ac:dyDescent="0.25">
      <c r="A31" t="s">
        <v>31</v>
      </c>
      <c r="C31" s="5">
        <f ca="1">SUM(C23:C29)</f>
        <v>67571.162687500007</v>
      </c>
      <c r="E31" s="9">
        <f>SUM(E23:E28)</f>
        <v>62060</v>
      </c>
      <c r="F31" s="6"/>
      <c r="G31" s="9">
        <f ca="1">SUM(G23:G30)</f>
        <v>2108</v>
      </c>
      <c r="H31" s="6"/>
      <c r="I31" s="9">
        <f ca="1">SUM(I23:I30)</f>
        <v>4371.6227625000001</v>
      </c>
    </row>
    <row r="32" spans="1:9" ht="13.5" x14ac:dyDescent="0.25">
      <c r="C32" s="5"/>
      <c r="E32" s="5"/>
      <c r="F32" s="6"/>
      <c r="G32" s="6"/>
      <c r="H32" s="6"/>
      <c r="I32" s="6"/>
    </row>
    <row r="33" spans="1:9" ht="13.5" x14ac:dyDescent="0.25">
      <c r="C33" s="5"/>
      <c r="E33" s="5"/>
      <c r="F33" s="6"/>
      <c r="G33" s="6"/>
      <c r="H33" s="6"/>
      <c r="I33" s="6"/>
    </row>
    <row r="34" spans="1:9" ht="13.5" x14ac:dyDescent="0.25">
      <c r="C34" s="5"/>
      <c r="E34" s="5"/>
      <c r="F34" s="6"/>
      <c r="G34" s="6"/>
      <c r="H34" s="6"/>
      <c r="I34" s="6"/>
    </row>
    <row r="35" spans="1:9" ht="13.5" x14ac:dyDescent="0.25">
      <c r="C35" s="5"/>
      <c r="E35" s="7" t="s">
        <v>37</v>
      </c>
      <c r="F35" s="6"/>
      <c r="G35" s="6"/>
      <c r="H35" s="7"/>
      <c r="I35" s="6"/>
    </row>
    <row r="36" spans="1:9" ht="13.5" x14ac:dyDescent="0.25">
      <c r="C36" s="5" t="s">
        <v>38</v>
      </c>
      <c r="E36" s="6"/>
      <c r="F36" s="6"/>
      <c r="G36" s="6" t="s">
        <v>35</v>
      </c>
      <c r="H36" s="6"/>
      <c r="I36" s="6" t="s">
        <v>39</v>
      </c>
    </row>
    <row r="37" spans="1:9" ht="16.5" x14ac:dyDescent="0.3">
      <c r="A37" s="13" t="s">
        <v>40</v>
      </c>
      <c r="C37" s="5" t="s">
        <v>41</v>
      </c>
      <c r="D37">
        <v>1</v>
      </c>
      <c r="E37" s="5">
        <v>13000</v>
      </c>
      <c r="F37" s="6">
        <v>1</v>
      </c>
      <c r="G37" s="6">
        <v>0</v>
      </c>
      <c r="H37" s="6">
        <v>1</v>
      </c>
      <c r="I37" s="6">
        <v>0</v>
      </c>
    </row>
    <row r="38" spans="1:9" ht="16.5" x14ac:dyDescent="0.3">
      <c r="A38" s="13" t="s">
        <v>42</v>
      </c>
      <c r="C38" s="5" t="s">
        <v>41</v>
      </c>
      <c r="D38">
        <v>2</v>
      </c>
      <c r="E38" s="5">
        <v>13675</v>
      </c>
      <c r="F38" s="6">
        <v>2</v>
      </c>
      <c r="G38" s="6">
        <v>6.2E-2</v>
      </c>
      <c r="H38" s="6">
        <v>2</v>
      </c>
      <c r="I38" s="6">
        <v>1.4500000000000001E-2</v>
      </c>
    </row>
    <row r="39" spans="1:9" ht="16.5" x14ac:dyDescent="0.3">
      <c r="A39" s="13" t="s">
        <v>43</v>
      </c>
      <c r="C39" s="5" t="s">
        <v>41</v>
      </c>
      <c r="D39">
        <v>3</v>
      </c>
      <c r="E39" s="5">
        <v>14560</v>
      </c>
      <c r="F39" s="6"/>
      <c r="G39" s="6"/>
      <c r="H39" s="6"/>
      <c r="I39" s="6"/>
    </row>
    <row r="40" spans="1:9" ht="16.5" x14ac:dyDescent="0.3">
      <c r="A40" s="13" t="s">
        <v>44</v>
      </c>
      <c r="C40" s="5" t="s">
        <v>41</v>
      </c>
      <c r="D40">
        <v>4</v>
      </c>
      <c r="E40" s="5">
        <v>17000</v>
      </c>
      <c r="F40" s="6"/>
      <c r="G40" s="6"/>
      <c r="H40" s="6"/>
      <c r="I40" s="6"/>
    </row>
    <row r="41" spans="1:9" ht="16.5" x14ac:dyDescent="0.3">
      <c r="A41" s="13" t="s">
        <v>45</v>
      </c>
      <c r="C41" s="5" t="s">
        <v>41</v>
      </c>
      <c r="D41">
        <v>5</v>
      </c>
      <c r="E41" s="5">
        <v>8500</v>
      </c>
      <c r="F41" s="6"/>
      <c r="G41" s="6"/>
      <c r="H41" s="6"/>
      <c r="I41" s="6"/>
    </row>
    <row r="42" spans="1:9" ht="16.5" x14ac:dyDescent="0.3">
      <c r="A42" s="13" t="s">
        <v>46</v>
      </c>
      <c r="C42" s="5" t="s">
        <v>47</v>
      </c>
      <c r="D42">
        <v>6</v>
      </c>
      <c r="E42" s="5">
        <v>16600</v>
      </c>
      <c r="F42" s="6"/>
      <c r="G42" s="6"/>
      <c r="H42" s="6"/>
      <c r="I42" s="6"/>
    </row>
    <row r="43" spans="1:9" ht="16.5" x14ac:dyDescent="0.3">
      <c r="A43" s="13" t="s">
        <v>42</v>
      </c>
      <c r="C43" s="5" t="s">
        <v>47</v>
      </c>
      <c r="D43">
        <v>7</v>
      </c>
      <c r="E43" s="5">
        <v>17000</v>
      </c>
      <c r="F43" s="6"/>
      <c r="G43" s="6"/>
      <c r="H43" s="6"/>
      <c r="I43" s="6"/>
    </row>
    <row r="44" spans="1:9" ht="16.5" x14ac:dyDescent="0.3">
      <c r="A44" s="13" t="s">
        <v>48</v>
      </c>
      <c r="C44" s="5" t="s">
        <v>47</v>
      </c>
      <c r="D44">
        <v>8</v>
      </c>
      <c r="E44" s="5">
        <v>9000</v>
      </c>
      <c r="F44" s="6"/>
      <c r="G44" s="6"/>
      <c r="H44" s="6"/>
      <c r="I44" s="6"/>
    </row>
    <row r="45" spans="1:9" ht="13.5" x14ac:dyDescent="0.25">
      <c r="A45" t="s">
        <v>49</v>
      </c>
      <c r="C45" s="5"/>
      <c r="D45">
        <v>9</v>
      </c>
      <c r="E45" s="5">
        <v>0</v>
      </c>
      <c r="F45" s="6"/>
      <c r="G45" s="6"/>
      <c r="H45" s="6"/>
      <c r="I45" s="6"/>
    </row>
    <row r="46" spans="1:9" ht="13.5" x14ac:dyDescent="0.25">
      <c r="C46" s="5"/>
      <c r="E46" s="5"/>
      <c r="F46" s="6"/>
      <c r="G46" s="6"/>
      <c r="H46" s="6"/>
      <c r="I46" s="6"/>
    </row>
  </sheetData>
  <printOptions gridLines="1"/>
  <pageMargins left="0.7" right="0.7" top="0.75" bottom="0.75" header="0.3" footer="0.3"/>
  <pageSetup paperSize="5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fire Department forecast summar</vt:lpstr>
      <vt:lpstr>fire Department budget</vt:lpstr>
      <vt:lpstr>wage and fringe tables</vt:lpstr>
      <vt:lpstr>wage and fringe tables with for</vt:lpstr>
      <vt:lpstr>'wage and fringe tables'!Print_Area</vt:lpstr>
      <vt:lpstr>'wage and fringe tables with for'!Print_Area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Williamson</dc:creator>
  <cp:lastModifiedBy>David Williamson</cp:lastModifiedBy>
  <cp:lastPrinted>2015-12-08T14:40:34Z</cp:lastPrinted>
  <dcterms:created xsi:type="dcterms:W3CDTF">2015-12-07T19:45:33Z</dcterms:created>
  <dcterms:modified xsi:type="dcterms:W3CDTF">2016-01-22T13:59:12Z</dcterms:modified>
</cp:coreProperties>
</file>